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6"/>
  <workbookPr filterPrivacy="1" codeName="ThisWorkbook" autoCompressPictures="0"/>
  <xr:revisionPtr revIDLastSave="0" documentId="13_ncr:1_{B284F15E-7FC8-45AF-890C-9C202CC7A7FB}" xr6:coauthVersionLast="36" xr6:coauthVersionMax="45" xr10:uidLastSave="{00000000-0000-0000-0000-000000000000}"/>
  <bookViews>
    <workbookView xWindow="3470" yWindow="540" windowWidth="18240" windowHeight="13980" tabRatio="788" activeTab="2" xr2:uid="{00000000-000D-0000-FFFF-FFFF00000000}"/>
  </bookViews>
  <sheets>
    <sheet name="Class Names &amp; Dates" sheetId="18" r:id="rId1"/>
    <sheet name="Condensed Calendar" sheetId="17" r:id="rId2"/>
    <sheet name="Master Calendar" sheetId="14" r:id="rId3"/>
    <sheet name="Images" sheetId="15" state="veryHidden" r:id="rId4"/>
  </sheets>
  <definedNames>
    <definedName name="Calendar10Month">'Master Calendar'!$C$146</definedName>
    <definedName name="Calendar10MonthOption">MATCH(Calendar10Month,Months,0)</definedName>
    <definedName name="Calendar10Year">'Master Calendar'!$B$146</definedName>
    <definedName name="Calendar11Month">'Master Calendar'!$C$162</definedName>
    <definedName name="Calendar11MonthOption">MATCH(Calendar11Month,Months,0)</definedName>
    <definedName name="Calendar11Year">'Master Calendar'!$B$162</definedName>
    <definedName name="Calendar12Month">'Master Calendar'!$C$178</definedName>
    <definedName name="Calendar12MonthOption">MATCH(Calendar12Month,Months,0)</definedName>
    <definedName name="Calendar12Year">'Master Calendar'!$B$178</definedName>
    <definedName name="Calendar1Month">'Master Calendar'!$C$2</definedName>
    <definedName name="Calendar1MonthOption">MATCH(Calendar1Month,Months,0)</definedName>
    <definedName name="Calendar1Year">'Master Calendar'!$B$2</definedName>
    <definedName name="Calendar2Month">'Master Calendar'!$C$18</definedName>
    <definedName name="Calendar2MonthOption">MATCH(Calendar2Month,Months,0)</definedName>
    <definedName name="Calendar2Year">'Master Calendar'!$B$18</definedName>
    <definedName name="Calendar3Month">'Master Calendar'!$C$34</definedName>
    <definedName name="Calendar3MonthOption">MATCH(Calendar3Month,Months,0)</definedName>
    <definedName name="Calendar3Year">'Master Calendar'!$B$34</definedName>
    <definedName name="Calendar4Month">'Master Calendar'!$C$50</definedName>
    <definedName name="Calendar4MonthOption">MATCH(Calendar4Month,Months,0)</definedName>
    <definedName name="Calendar4Year">'Master Calendar'!$B$50</definedName>
    <definedName name="Calendar5Month">'Master Calendar'!$C$66</definedName>
    <definedName name="Calendar5MonthOption">MATCH(Calendar5Month,Months,0)</definedName>
    <definedName name="Calendar5Year">'Master Calendar'!$B$66</definedName>
    <definedName name="Calendar6Month">'Master Calendar'!$C$82</definedName>
    <definedName name="Calendar6MonthOption">MATCH(Calendar6Month,Months,0)</definedName>
    <definedName name="Calendar6Year">'Master Calendar'!$B$82</definedName>
    <definedName name="Calendar7Month">'Master Calendar'!$C$98</definedName>
    <definedName name="Calendar7MonthOption">MATCH(Calendar7Month,Months,0)</definedName>
    <definedName name="Calendar7Year">'Master Calendar'!$B$98</definedName>
    <definedName name="Calendar8Month">'Master Calendar'!$C$114</definedName>
    <definedName name="Calendar8MonthOption">MATCH(Calendar8Month,Months,0)</definedName>
    <definedName name="Calendar8Year">'Master Calendar'!$B$114</definedName>
    <definedName name="Calendar9Month">'Master Calendar'!$C$130</definedName>
    <definedName name="Calendar9MonthOption">MATCH(Calendar9Month,Months,0)</definedName>
    <definedName name="Calendar9Year">'Master Calendar'!$B$130</definedName>
    <definedName name="ColumnTitleRegion1..H12.1">'Master Calendar'!$B$4</definedName>
    <definedName name="ColumnTitleRegion10..H54.1">'Master Calendar'!$B$52</definedName>
    <definedName name="ColumnTitleRegion11..C56.1">'Master Calendar'!$B$52</definedName>
    <definedName name="ColumnTitleRegion12..D56.1">'Master Calendar'!$D$63</definedName>
    <definedName name="ColumnTitleRegion13..H68.1">'Master Calendar'!$B$68</definedName>
    <definedName name="ColumnTitleRegion14..C70.1">'Master Calendar'!$B$68</definedName>
    <definedName name="ColumnTitleRegion15..D70.1">'Master Calendar'!$D$79</definedName>
    <definedName name="ColumnTitleRegion16..H82.1">'Master Calendar'!$B$84</definedName>
    <definedName name="ColumnTitleRegion17..C84.1">'Master Calendar'!$B$84</definedName>
    <definedName name="ColumnTitleRegion18..D84.1">'Master Calendar'!$D$95</definedName>
    <definedName name="ColumnTitleRegion19..H96.1">'Master Calendar'!$B$100</definedName>
    <definedName name="ColumnTitleRegion2..C14.1">'Master Calendar'!$B$4</definedName>
    <definedName name="ColumnTitleRegion20..C98.1">'Master Calendar'!$B$100</definedName>
    <definedName name="ColumnTitleRegion21..D98.1">'Master Calendar'!$D$111</definedName>
    <definedName name="ColumnTitleRegion22..H110.1">'Master Calendar'!$B$116</definedName>
    <definedName name="ColumnTitleRegion23..C112.1">'Master Calendar'!$B$116</definedName>
    <definedName name="ColumnTitleRegion24..D112.1">'Master Calendar'!$D$127</definedName>
    <definedName name="ColumnTitleRegion25..H124.1">'Master Calendar'!$B$132</definedName>
    <definedName name="ColumnTitleRegion26..C126.1">'Master Calendar'!$B$132</definedName>
    <definedName name="ColumnTitleRegion27..D126.1">'Master Calendar'!$D$143</definedName>
    <definedName name="ColumnTitleRegion28..H138.1">'Master Calendar'!$B$148</definedName>
    <definedName name="ColumnTitleRegion29..C140.1">'Master Calendar'!$B$148</definedName>
    <definedName name="ColumnTitleRegion3..D14.1">'Master Calendar'!$D$15</definedName>
    <definedName name="ColumnTitleRegion30..D140.1">'Master Calendar'!$D$159</definedName>
    <definedName name="ColumnTitleRegion31..H152.1">'Master Calendar'!$B$164</definedName>
    <definedName name="ColumnTitleRegion32..C154.1">'Master Calendar'!$B$164</definedName>
    <definedName name="ColumnTitleRegion33..D154.1">'Master Calendar'!$D$175</definedName>
    <definedName name="ColumnTitleRegion34..H166.1">'Master Calendar'!$B$180</definedName>
    <definedName name="ColumnTitleRegion35..C168.1">'Master Calendar'!$B$180</definedName>
    <definedName name="ColumnTitleRegion36..D168.1">'Master Calendar'!$D$191</definedName>
    <definedName name="ColumnTitleRegion4..H26.1">'Master Calendar'!$B$20</definedName>
    <definedName name="ColumnTitleRegion5..C28.1">'Master Calendar'!$B$20</definedName>
    <definedName name="ColumnTitleRegion6..D28.1">'Master Calendar'!$D$31</definedName>
    <definedName name="ColumnTitleRegion7..H40.1">'Master Calendar'!$B$36</definedName>
    <definedName name="ColumnTitleRegion8..C42.1">'Master Calendar'!$B$36</definedName>
    <definedName name="ColumnTitleRegion9..D42.1">'Master Calendar'!$D$47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'Master Calendar'!$B$4</definedName>
    <definedName name="WeekStartValue">IF(WeekStart="Monday",2,1)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5" i="14" l="1"/>
  <c r="C4" i="14" s="1"/>
  <c r="G5" i="14"/>
  <c r="G4" i="14" s="1"/>
  <c r="B5" i="14" a="1"/>
  <c r="D5" i="14" s="1"/>
  <c r="D4" i="14" s="1"/>
  <c r="C7" i="14"/>
  <c r="G7" i="14"/>
  <c r="B7" i="14" a="1"/>
  <c r="D7" i="14" s="1"/>
  <c r="C9" i="14"/>
  <c r="D9" i="14"/>
  <c r="G9" i="14"/>
  <c r="B9" i="14" a="1"/>
  <c r="C11" i="14"/>
  <c r="D11" i="14"/>
  <c r="G11" i="14"/>
  <c r="B11" i="14" a="1"/>
  <c r="C13" i="14"/>
  <c r="D13" i="14"/>
  <c r="G13" i="14"/>
  <c r="B13" i="14" a="1"/>
  <c r="B15" i="14" a="1"/>
  <c r="B18" i="14"/>
  <c r="C18" i="14"/>
  <c r="B34" i="14" s="1"/>
  <c r="B21" i="14" a="1"/>
  <c r="B23" i="14" a="1"/>
  <c r="C23" i="14" s="1"/>
  <c r="C25" i="14"/>
  <c r="F25" i="14"/>
  <c r="B25" i="14" a="1"/>
  <c r="B27" i="14" a="1"/>
  <c r="B29" i="14" a="1"/>
  <c r="B31" i="14" a="1"/>
  <c r="C34" i="14"/>
  <c r="C50" i="14"/>
  <c r="C31" i="14" l="1"/>
  <c r="B31" i="14"/>
  <c r="E27" i="14"/>
  <c r="H27" i="14"/>
  <c r="D27" i="14"/>
  <c r="B27" i="14"/>
  <c r="G27" i="14"/>
  <c r="C27" i="14"/>
  <c r="F27" i="14"/>
  <c r="E29" i="14"/>
  <c r="H29" i="14"/>
  <c r="B29" i="14"/>
  <c r="G29" i="14"/>
  <c r="D29" i="14"/>
  <c r="E21" i="14"/>
  <c r="E20" i="14" s="1"/>
  <c r="H21" i="14"/>
  <c r="H20" i="14" s="1"/>
  <c r="B21" i="14"/>
  <c r="B20" i="14" s="1"/>
  <c r="G21" i="14"/>
  <c r="G20" i="14" s="1"/>
  <c r="D21" i="14"/>
  <c r="D20" i="14" s="1"/>
  <c r="B15" i="14"/>
  <c r="C15" i="14"/>
  <c r="F29" i="14"/>
  <c r="E23" i="14"/>
  <c r="H23" i="14"/>
  <c r="D23" i="14"/>
  <c r="B23" i="14"/>
  <c r="G23" i="14"/>
  <c r="F21" i="14"/>
  <c r="F20" i="14" s="1"/>
  <c r="B37" i="14" a="1"/>
  <c r="B41" i="14" a="1"/>
  <c r="B45" i="14" a="1"/>
  <c r="B39" i="14" a="1"/>
  <c r="B43" i="14" a="1"/>
  <c r="B47" i="14" a="1"/>
  <c r="C29" i="14"/>
  <c r="E25" i="14"/>
  <c r="H25" i="14"/>
  <c r="B25" i="14"/>
  <c r="G25" i="14"/>
  <c r="D25" i="14"/>
  <c r="F23" i="14"/>
  <c r="C21" i="14"/>
  <c r="C20" i="14" s="1"/>
  <c r="B50" i="14"/>
  <c r="E13" i="14"/>
  <c r="H13" i="14"/>
  <c r="B13" i="14"/>
  <c r="F13" i="14"/>
  <c r="E11" i="14"/>
  <c r="H11" i="14"/>
  <c r="B11" i="14"/>
  <c r="F11" i="14"/>
  <c r="E9" i="14"/>
  <c r="H9" i="14"/>
  <c r="B9" i="14"/>
  <c r="F9" i="14"/>
  <c r="F7" i="14"/>
  <c r="B7" i="14"/>
  <c r="F5" i="14"/>
  <c r="F4" i="14" s="1"/>
  <c r="B5" i="14"/>
  <c r="H7" i="14"/>
  <c r="E7" i="14"/>
  <c r="H5" i="14"/>
  <c r="H4" i="14" s="1"/>
  <c r="E5" i="14"/>
  <c r="E4" i="14" s="1"/>
  <c r="B47" i="14" l="1"/>
  <c r="C47" i="14"/>
  <c r="E43" i="14"/>
  <c r="H43" i="14"/>
  <c r="F43" i="14"/>
  <c r="C43" i="14"/>
  <c r="B43" i="14"/>
  <c r="D43" i="14"/>
  <c r="G43" i="14"/>
  <c r="E37" i="14"/>
  <c r="E36" i="14" s="1"/>
  <c r="H37" i="14"/>
  <c r="H36" i="14" s="1"/>
  <c r="C37" i="14"/>
  <c r="C36" i="14" s="1"/>
  <c r="F37" i="14"/>
  <c r="F36" i="14" s="1"/>
  <c r="D37" i="14"/>
  <c r="D36" i="14" s="1"/>
  <c r="G37" i="14"/>
  <c r="G36" i="14" s="1"/>
  <c r="B37" i="14"/>
  <c r="B36" i="14" s="1"/>
  <c r="E41" i="14"/>
  <c r="H41" i="14"/>
  <c r="C41" i="14"/>
  <c r="F41" i="14"/>
  <c r="B41" i="14"/>
  <c r="D41" i="14"/>
  <c r="G41" i="14"/>
  <c r="E39" i="14"/>
  <c r="H39" i="14"/>
  <c r="F39" i="14"/>
  <c r="C39" i="14"/>
  <c r="G39" i="14"/>
  <c r="B39" i="14"/>
  <c r="D39" i="14"/>
  <c r="B66" i="14"/>
  <c r="B53" i="14" a="1"/>
  <c r="B63" i="14" a="1"/>
  <c r="B55" i="14" a="1"/>
  <c r="B57" i="14" a="1"/>
  <c r="C66" i="14"/>
  <c r="B59" i="14" a="1"/>
  <c r="B61" i="14" a="1"/>
  <c r="E45" i="14"/>
  <c r="H45" i="14"/>
  <c r="C45" i="14"/>
  <c r="F45" i="14"/>
  <c r="D45" i="14"/>
  <c r="G45" i="14"/>
  <c r="B45" i="14"/>
  <c r="E55" i="14" l="1"/>
  <c r="H55" i="14"/>
  <c r="D55" i="14"/>
  <c r="G55" i="14"/>
  <c r="B55" i="14"/>
  <c r="C55" i="14"/>
  <c r="F55" i="14"/>
  <c r="C63" i="14"/>
  <c r="B63" i="14"/>
  <c r="E53" i="14"/>
  <c r="E52" i="14" s="1"/>
  <c r="H53" i="14"/>
  <c r="H52" i="14" s="1"/>
  <c r="B53" i="14"/>
  <c r="B52" i="14" s="1"/>
  <c r="G53" i="14"/>
  <c r="G52" i="14" s="1"/>
  <c r="C53" i="14"/>
  <c r="C52" i="14" s="1"/>
  <c r="D53" i="14"/>
  <c r="D52" i="14" s="1"/>
  <c r="F53" i="14"/>
  <c r="F52" i="14" s="1"/>
  <c r="E57" i="14"/>
  <c r="H57" i="14"/>
  <c r="B57" i="14"/>
  <c r="G57" i="14"/>
  <c r="F57" i="14"/>
  <c r="C57" i="14"/>
  <c r="D57" i="14"/>
  <c r="B82" i="14"/>
  <c r="B69" i="14" a="1"/>
  <c r="B73" i="14" a="1"/>
  <c r="B77" i="14" a="1"/>
  <c r="C82" i="14"/>
  <c r="B79" i="14" a="1"/>
  <c r="B71" i="14" a="1"/>
  <c r="B75" i="14" a="1"/>
  <c r="E61" i="14"/>
  <c r="H61" i="14"/>
  <c r="B61" i="14"/>
  <c r="G61" i="14"/>
  <c r="D61" i="14"/>
  <c r="F61" i="14"/>
  <c r="C61" i="14"/>
  <c r="E59" i="14"/>
  <c r="H59" i="14"/>
  <c r="D59" i="14"/>
  <c r="F59" i="14"/>
  <c r="G59" i="14"/>
  <c r="B59" i="14"/>
  <c r="C59" i="14"/>
  <c r="E75" i="14" l="1"/>
  <c r="H75" i="14"/>
  <c r="F75" i="14"/>
  <c r="C75" i="14"/>
  <c r="D75" i="14"/>
  <c r="G75" i="14"/>
  <c r="B75" i="14"/>
  <c r="E77" i="14"/>
  <c r="H77" i="14"/>
  <c r="C77" i="14"/>
  <c r="B77" i="14"/>
  <c r="D77" i="14"/>
  <c r="F77" i="14"/>
  <c r="G77" i="14"/>
  <c r="E71" i="14"/>
  <c r="H71" i="14"/>
  <c r="F71" i="14"/>
  <c r="D71" i="14"/>
  <c r="G71" i="14"/>
  <c r="B71" i="14"/>
  <c r="C71" i="14"/>
  <c r="E73" i="14"/>
  <c r="H73" i="14"/>
  <c r="C73" i="14"/>
  <c r="D73" i="14"/>
  <c r="F73" i="14"/>
  <c r="G73" i="14"/>
  <c r="B73" i="14"/>
  <c r="B98" i="14"/>
  <c r="B89" i="14" a="1"/>
  <c r="B91" i="14" a="1"/>
  <c r="C98" i="14"/>
  <c r="B93" i="14" a="1"/>
  <c r="B95" i="14" a="1"/>
  <c r="B87" i="14" a="1"/>
  <c r="B85" i="14" a="1"/>
  <c r="B79" i="14"/>
  <c r="C79" i="14"/>
  <c r="E69" i="14"/>
  <c r="E68" i="14" s="1"/>
  <c r="H69" i="14"/>
  <c r="H68" i="14" s="1"/>
  <c r="C69" i="14"/>
  <c r="C68" i="14" s="1"/>
  <c r="F69" i="14"/>
  <c r="F68" i="14" s="1"/>
  <c r="G69" i="14"/>
  <c r="G68" i="14" s="1"/>
  <c r="B69" i="14"/>
  <c r="B68" i="14" s="1"/>
  <c r="D69" i="14"/>
  <c r="D68" i="14" s="1"/>
  <c r="E87" i="14" l="1"/>
  <c r="H87" i="14"/>
  <c r="B87" i="14"/>
  <c r="G87" i="14"/>
  <c r="C87" i="14"/>
  <c r="D87" i="14"/>
  <c r="F87" i="14"/>
  <c r="E91" i="14"/>
  <c r="H91" i="14"/>
  <c r="B91" i="14"/>
  <c r="G91" i="14"/>
  <c r="C91" i="14"/>
  <c r="D91" i="14"/>
  <c r="F91" i="14"/>
  <c r="B95" i="14"/>
  <c r="C95" i="14"/>
  <c r="E89" i="14"/>
  <c r="H89" i="14"/>
  <c r="D89" i="14"/>
  <c r="B89" i="14"/>
  <c r="C89" i="14"/>
  <c r="F89" i="14"/>
  <c r="G89" i="14"/>
  <c r="E85" i="14"/>
  <c r="E84" i="14" s="1"/>
  <c r="H85" i="14"/>
  <c r="H84" i="14" s="1"/>
  <c r="D85" i="14"/>
  <c r="D84" i="14" s="1"/>
  <c r="C85" i="14"/>
  <c r="C84" i="14" s="1"/>
  <c r="F85" i="14"/>
  <c r="F84" i="14" s="1"/>
  <c r="G85" i="14"/>
  <c r="G84" i="14" s="1"/>
  <c r="B85" i="14"/>
  <c r="B84" i="14" s="1"/>
  <c r="E93" i="14"/>
  <c r="H93" i="14"/>
  <c r="D93" i="14"/>
  <c r="G93" i="14"/>
  <c r="B93" i="14"/>
  <c r="C93" i="14"/>
  <c r="F93" i="14"/>
  <c r="B103" i="14" a="1"/>
  <c r="B111" i="14" a="1"/>
  <c r="B101" i="14" a="1"/>
  <c r="B109" i="14" a="1"/>
  <c r="B114" i="14"/>
  <c r="B105" i="14" a="1"/>
  <c r="C114" i="14"/>
  <c r="B107" i="14" a="1"/>
  <c r="E101" i="14" l="1"/>
  <c r="E100" i="14" s="1"/>
  <c r="H101" i="14"/>
  <c r="H100" i="14" s="1"/>
  <c r="F101" i="14"/>
  <c r="F100" i="14" s="1"/>
  <c r="B101" i="14"/>
  <c r="B100" i="14" s="1"/>
  <c r="C101" i="14"/>
  <c r="C100" i="14" s="1"/>
  <c r="D101" i="14"/>
  <c r="D100" i="14" s="1"/>
  <c r="G101" i="14"/>
  <c r="G100" i="14" s="1"/>
  <c r="E105" i="14"/>
  <c r="H105" i="14"/>
  <c r="F105" i="14"/>
  <c r="G105" i="14"/>
  <c r="B105" i="14"/>
  <c r="C105" i="14"/>
  <c r="D105" i="14"/>
  <c r="B111" i="14"/>
  <c r="C111" i="14"/>
  <c r="B127" i="14" a="1"/>
  <c r="C130" i="14"/>
  <c r="B119" i="14" a="1"/>
  <c r="B123" i="14" a="1"/>
  <c r="B125" i="14" a="1"/>
  <c r="B121" i="14" a="1"/>
  <c r="B130" i="14"/>
  <c r="B117" i="14" a="1"/>
  <c r="E103" i="14"/>
  <c r="H103" i="14"/>
  <c r="C103" i="14"/>
  <c r="G103" i="14"/>
  <c r="B103" i="14"/>
  <c r="D103" i="14"/>
  <c r="F103" i="14"/>
  <c r="C107" i="14"/>
  <c r="G107" i="14"/>
  <c r="E107" i="14"/>
  <c r="F107" i="14"/>
  <c r="B107" i="14"/>
  <c r="D107" i="14"/>
  <c r="H107" i="14"/>
  <c r="C109" i="14"/>
  <c r="G109" i="14"/>
  <c r="B109" i="14"/>
  <c r="D109" i="14"/>
  <c r="H109" i="14"/>
  <c r="E109" i="14"/>
  <c r="F109" i="14"/>
  <c r="C117" i="14" l="1"/>
  <c r="C116" i="14" s="1"/>
  <c r="G117" i="14"/>
  <c r="G116" i="14" s="1"/>
  <c r="D117" i="14"/>
  <c r="D116" i="14" s="1"/>
  <c r="H117" i="14"/>
  <c r="H116" i="14" s="1"/>
  <c r="E117" i="14"/>
  <c r="E116" i="14" s="1"/>
  <c r="F117" i="14"/>
  <c r="F116" i="14" s="1"/>
  <c r="B117" i="14"/>
  <c r="B116" i="14" s="1"/>
  <c r="B135" i="14" a="1"/>
  <c r="B139" i="14" a="1"/>
  <c r="B146" i="14"/>
  <c r="C146" i="14"/>
  <c r="B133" i="14" a="1"/>
  <c r="B141" i="14" a="1"/>
  <c r="B137" i="14" a="1"/>
  <c r="B143" i="14" a="1"/>
  <c r="C119" i="14"/>
  <c r="G119" i="14"/>
  <c r="F119" i="14"/>
  <c r="B119" i="14"/>
  <c r="D119" i="14"/>
  <c r="H119" i="14"/>
  <c r="E119" i="14"/>
  <c r="C123" i="14"/>
  <c r="G123" i="14"/>
  <c r="F123" i="14"/>
  <c r="B123" i="14"/>
  <c r="D123" i="14"/>
  <c r="H123" i="14"/>
  <c r="E123" i="14"/>
  <c r="C121" i="14"/>
  <c r="G121" i="14"/>
  <c r="D121" i="14"/>
  <c r="H121" i="14"/>
  <c r="E121" i="14"/>
  <c r="F121" i="14"/>
  <c r="B121" i="14"/>
  <c r="C125" i="14"/>
  <c r="G125" i="14"/>
  <c r="D125" i="14"/>
  <c r="H125" i="14"/>
  <c r="E125" i="14"/>
  <c r="F125" i="14"/>
  <c r="B125" i="14"/>
  <c r="B127" i="14"/>
  <c r="C127" i="14"/>
  <c r="C133" i="14" l="1"/>
  <c r="C132" i="14" s="1"/>
  <c r="G133" i="14"/>
  <c r="G132" i="14" s="1"/>
  <c r="E133" i="14"/>
  <c r="E132" i="14" s="1"/>
  <c r="F133" i="14"/>
  <c r="F132" i="14" s="1"/>
  <c r="B133" i="14"/>
  <c r="B132" i="14" s="1"/>
  <c r="H133" i="14"/>
  <c r="H132" i="14" s="1"/>
  <c r="D133" i="14"/>
  <c r="D132" i="14" s="1"/>
  <c r="B143" i="14"/>
  <c r="C143" i="14"/>
  <c r="C135" i="14"/>
  <c r="G135" i="14"/>
  <c r="B135" i="14"/>
  <c r="D135" i="14"/>
  <c r="H135" i="14"/>
  <c r="E135" i="14"/>
  <c r="F135" i="14"/>
  <c r="C137" i="14"/>
  <c r="G137" i="14"/>
  <c r="E137" i="14"/>
  <c r="F137" i="14"/>
  <c r="D137" i="14"/>
  <c r="B137" i="14"/>
  <c r="H137" i="14"/>
  <c r="B162" i="14"/>
  <c r="C162" i="14"/>
  <c r="B159" i="14" a="1"/>
  <c r="B149" i="14" a="1"/>
  <c r="B153" i="14" a="1"/>
  <c r="B157" i="14" a="1"/>
  <c r="B151" i="14" a="1"/>
  <c r="B155" i="14" a="1"/>
  <c r="C141" i="14"/>
  <c r="E141" i="14"/>
  <c r="H141" i="14"/>
  <c r="F141" i="14"/>
  <c r="G141" i="14"/>
  <c r="B141" i="14"/>
  <c r="D141" i="14"/>
  <c r="C139" i="14"/>
  <c r="G139" i="14"/>
  <c r="B139" i="14"/>
  <c r="D139" i="14"/>
  <c r="H139" i="14"/>
  <c r="F139" i="14"/>
  <c r="E139" i="14"/>
  <c r="B165" i="14" l="1" a="1"/>
  <c r="B167" i="14" a="1"/>
  <c r="B169" i="14" a="1"/>
  <c r="B171" i="14" a="1"/>
  <c r="B173" i="14" a="1"/>
  <c r="B175" i="14" a="1"/>
  <c r="E155" i="14"/>
  <c r="H155" i="14"/>
  <c r="B155" i="14"/>
  <c r="F155" i="14"/>
  <c r="D155" i="14"/>
  <c r="C155" i="14"/>
  <c r="G155" i="14"/>
  <c r="E149" i="14"/>
  <c r="E148" i="14" s="1"/>
  <c r="H149" i="14"/>
  <c r="H148" i="14" s="1"/>
  <c r="B149" i="14"/>
  <c r="B148" i="14" s="1"/>
  <c r="F149" i="14"/>
  <c r="F148" i="14" s="1"/>
  <c r="D149" i="14"/>
  <c r="D148" i="14" s="1"/>
  <c r="C149" i="14"/>
  <c r="C148" i="14" s="1"/>
  <c r="G149" i="14"/>
  <c r="G148" i="14" s="1"/>
  <c r="E153" i="14"/>
  <c r="H153" i="14"/>
  <c r="B153" i="14"/>
  <c r="F153" i="14"/>
  <c r="D153" i="14"/>
  <c r="C153" i="14"/>
  <c r="G153" i="14"/>
  <c r="E151" i="14"/>
  <c r="H151" i="14"/>
  <c r="B151" i="14"/>
  <c r="F151" i="14"/>
  <c r="D151" i="14"/>
  <c r="C151" i="14"/>
  <c r="G151" i="14"/>
  <c r="B159" i="14"/>
  <c r="C159" i="14"/>
  <c r="E157" i="14"/>
  <c r="H157" i="14"/>
  <c r="B157" i="14"/>
  <c r="F157" i="14"/>
  <c r="D157" i="14"/>
  <c r="C157" i="14"/>
  <c r="G157" i="14"/>
  <c r="E171" i="14" l="1"/>
  <c r="H171" i="14"/>
  <c r="B171" i="14"/>
  <c r="F171" i="14"/>
  <c r="G171" i="14"/>
  <c r="C171" i="14"/>
  <c r="D171" i="14"/>
  <c r="E169" i="14"/>
  <c r="H169" i="14"/>
  <c r="B169" i="14"/>
  <c r="F169" i="14"/>
  <c r="G169" i="14"/>
  <c r="C169" i="14"/>
  <c r="D169" i="14"/>
  <c r="B175" i="14"/>
  <c r="C175" i="14"/>
  <c r="E167" i="14"/>
  <c r="H167" i="14"/>
  <c r="B167" i="14"/>
  <c r="F167" i="14"/>
  <c r="G167" i="14"/>
  <c r="C167" i="14"/>
  <c r="D167" i="14"/>
  <c r="E173" i="14"/>
  <c r="H173" i="14"/>
  <c r="B173" i="14"/>
  <c r="F173" i="14"/>
  <c r="G173" i="14"/>
  <c r="C173" i="14"/>
  <c r="D173" i="14"/>
  <c r="E165" i="14"/>
  <c r="E164" i="14" s="1"/>
  <c r="H165" i="14"/>
  <c r="H164" i="14" s="1"/>
  <c r="B165" i="14"/>
  <c r="B164" i="14" s="1"/>
  <c r="F165" i="14"/>
  <c r="F164" i="14" s="1"/>
  <c r="G165" i="14"/>
  <c r="G164" i="14" s="1"/>
  <c r="C165" i="14"/>
  <c r="C164" i="14" s="1"/>
  <c r="D165" i="14"/>
  <c r="D164" i="14" s="1"/>
</calcChain>
</file>

<file path=xl/sharedStrings.xml><?xml version="1.0" encoding="utf-8"?>
<sst xmlns="http://schemas.openxmlformats.org/spreadsheetml/2006/main" count="213" uniqueCount="128">
  <si>
    <t>Notes:</t>
  </si>
  <si>
    <t xml:space="preserve"> </t>
  </si>
  <si>
    <t>Sunday</t>
  </si>
  <si>
    <t>August</t>
  </si>
  <si>
    <t>RSM1</t>
  </si>
  <si>
    <t>RSM2</t>
  </si>
  <si>
    <t>IDC</t>
  </si>
  <si>
    <t>IBS</t>
  </si>
  <si>
    <t>Holiday Breaks</t>
  </si>
  <si>
    <t>S</t>
  </si>
  <si>
    <t>M</t>
  </si>
  <si>
    <t>T</t>
  </si>
  <si>
    <t>W</t>
  </si>
  <si>
    <t>F</t>
  </si>
  <si>
    <t xml:space="preserve">RSM 1 Title &amp; Class # </t>
  </si>
  <si>
    <t>Bi-Weekly Dates</t>
  </si>
  <si>
    <t>1. Introduction to Epidemiology</t>
  </si>
  <si>
    <t>2. Research Design</t>
  </si>
  <si>
    <t>3. Cohort Studies</t>
  </si>
  <si>
    <t>4. Case-Control Studies and Cross-Sectional Studies</t>
  </si>
  <si>
    <t>5. Randomized Trials</t>
  </si>
  <si>
    <t>6. Association and Causation</t>
  </si>
  <si>
    <t>7. Confounding and Bias</t>
  </si>
  <si>
    <t>8. Other Threats to Validity</t>
  </si>
  <si>
    <t xml:space="preserve">RSM 2 Title &amp; Class # </t>
  </si>
  <si>
    <t xml:space="preserve">3- 4 Weeks Apart </t>
  </si>
  <si>
    <t>9. Selecting a Research Project and Developing a Hypothesis</t>
  </si>
  <si>
    <t>10. Workshop #1: Research Objectives</t>
  </si>
  <si>
    <t>11. Systematic Reviews and Meta-Analysis</t>
  </si>
  <si>
    <t>12. Workshop #2: Study Design Development</t>
  </si>
  <si>
    <t>13. Statistical Precision (including sample size &amp; power, important differences, minimally accepted difference)</t>
  </si>
  <si>
    <t>14. Workshop #3: Developing Inclusion and Exclusion Criteria</t>
  </si>
  <si>
    <t>15. Qualitative Research</t>
  </si>
  <si>
    <t>16. Workshop #4: Present Plan to Colleagues</t>
  </si>
  <si>
    <t>17. DMS Resources including BDS Hub and the HTRI</t>
  </si>
  <si>
    <t xml:space="preserve">Introduction to Data Computing (IDC) Title &amp; Class # </t>
  </si>
  <si>
    <t xml:space="preserve">1. Downloading and Importing Data from Curated Web-Based Data Resources </t>
  </si>
  <si>
    <t xml:space="preserve">2. Reading Codebooks and Checking Data Against Them/Generating Simple Variables </t>
  </si>
  <si>
    <t>3. Simple Graphics in Support of Descriptive Analyses</t>
  </si>
  <si>
    <t>4. Getting Data from REDCap or Other Database Programs</t>
  </si>
  <si>
    <t>5. Creating Codebooks</t>
  </si>
  <si>
    <t xml:space="preserve">6. Checking Ranges and Dealing with Different Kinds of Missing Values </t>
  </si>
  <si>
    <t>7. Merging and Appending Data Sets</t>
  </si>
  <si>
    <t>8. Creating More Complicated Variables, e.g., via thresholding</t>
  </si>
  <si>
    <t xml:space="preserve">Bi-Weekly  (off weeks from RSM 1&amp;2) </t>
  </si>
  <si>
    <t xml:space="preserve">Introductory Biostatistics [with Stata] (IBS) Title &amp; Class # </t>
  </si>
  <si>
    <t xml:space="preserve">2-3 Weeks Apart (off weeks from RSM 1&amp;2) </t>
  </si>
  <si>
    <t>1. Introduction and Overview</t>
  </si>
  <si>
    <t xml:space="preserve">3. Exploratory and Descriptive Data #2 </t>
  </si>
  <si>
    <t xml:space="preserve">4. Exploratory and Descriptive Data #3 </t>
  </si>
  <si>
    <t xml:space="preserve">6. Estimates, Confidence Intervals, etc. # 2 </t>
  </si>
  <si>
    <t>2. Exploratory and Descriptive Data Analysis in Clinical Investigation (3 sessions total)</t>
  </si>
  <si>
    <t>5. Estimates, Confidence Intervals, Hypothesis Tests, Treated in a Mechanical Way (2 sessions total)</t>
  </si>
  <si>
    <t>7. Linear Regression with Dummy Variables or Continuous Variables (1)</t>
  </si>
  <si>
    <t>8. Logistic Regression</t>
  </si>
  <si>
    <t>10. Power and Sample Size (Broad Overview, Examples, Simple Cases)</t>
  </si>
  <si>
    <t xml:space="preserve">9. Probability </t>
  </si>
  <si>
    <r>
      <rPr>
        <b/>
        <sz val="18"/>
        <color theme="1" tint="4.9989318521683403E-2"/>
        <rFont val="Calibri"/>
        <family val="2"/>
      </rPr>
      <t>RSM1</t>
    </r>
    <r>
      <rPr>
        <b/>
        <sz val="11"/>
        <color theme="1" tint="4.9989318521683403E-2"/>
        <rFont val="Calibri"/>
        <family val="2"/>
      </rPr>
      <t xml:space="preserve">: </t>
    </r>
    <r>
      <rPr>
        <sz val="11"/>
        <color theme="1" tint="4.9989318521683403E-2"/>
        <rFont val="Calibri"/>
        <family val="2"/>
      </rPr>
      <t xml:space="preserve">(1) Intro. To Epidemiology </t>
    </r>
  </si>
  <si>
    <r>
      <rPr>
        <b/>
        <sz val="18"/>
        <color theme="1" tint="4.9989318521683403E-2"/>
        <rFont val="Calibri"/>
        <family val="2"/>
      </rPr>
      <t>RSM1</t>
    </r>
    <r>
      <rPr>
        <sz val="18"/>
        <color theme="1" tint="4.9989318521683403E-2"/>
        <rFont val="Calibri"/>
        <family val="2"/>
      </rPr>
      <t>:</t>
    </r>
    <r>
      <rPr>
        <sz val="11"/>
        <color theme="1" tint="4.9989318521683403E-2"/>
        <rFont val="Calibri"/>
        <family val="2"/>
      </rPr>
      <t xml:space="preserve"> (2) Research Design</t>
    </r>
  </si>
  <si>
    <r>
      <rPr>
        <b/>
        <sz val="18"/>
        <color theme="1" tint="4.9989318521683403E-2"/>
        <rFont val="Calibri"/>
        <family val="2"/>
      </rPr>
      <t>RSM1</t>
    </r>
    <r>
      <rPr>
        <sz val="18"/>
        <color theme="1" tint="4.9989318521683403E-2"/>
        <rFont val="Calibri"/>
        <family val="2"/>
      </rPr>
      <t>:</t>
    </r>
    <r>
      <rPr>
        <sz val="11"/>
        <color theme="1" tint="4.9989318521683403E-2"/>
        <rFont val="Calibri"/>
        <family val="2"/>
      </rPr>
      <t xml:space="preserve"> (5) Randomized Trials</t>
    </r>
  </si>
  <si>
    <r>
      <rPr>
        <b/>
        <sz val="18"/>
        <color theme="1" tint="4.9989318521683403E-2"/>
        <rFont val="Calibri"/>
        <family val="2"/>
      </rPr>
      <t>RSM1</t>
    </r>
    <r>
      <rPr>
        <b/>
        <sz val="11"/>
        <color theme="1" tint="4.9989318521683403E-2"/>
        <rFont val="Calibri"/>
        <family val="2"/>
      </rPr>
      <t xml:space="preserve">: </t>
    </r>
    <r>
      <rPr>
        <sz val="11"/>
        <color theme="1" tint="4.9989318521683403E-2"/>
        <rFont val="Calibri"/>
        <family val="2"/>
      </rPr>
      <t>(6) Association and Causation</t>
    </r>
  </si>
  <si>
    <r>
      <rPr>
        <b/>
        <sz val="18"/>
        <color theme="1" tint="4.9989318521683403E-2"/>
        <rFont val="Calibri"/>
        <family val="2"/>
      </rPr>
      <t>RSM1</t>
    </r>
    <r>
      <rPr>
        <b/>
        <sz val="11"/>
        <color theme="1" tint="4.9989318521683403E-2"/>
        <rFont val="Calibri"/>
        <family val="2"/>
      </rPr>
      <t xml:space="preserve">: </t>
    </r>
    <r>
      <rPr>
        <sz val="11"/>
        <color theme="1" tint="4.9989318521683403E-2"/>
        <rFont val="Calibri"/>
        <family val="2"/>
      </rPr>
      <t>(7)</t>
    </r>
    <r>
      <rPr>
        <b/>
        <sz val="11"/>
        <color theme="1" tint="4.9989318521683403E-2"/>
        <rFont val="Calibri"/>
        <family val="2"/>
      </rPr>
      <t xml:space="preserve"> </t>
    </r>
    <r>
      <rPr>
        <sz val="11"/>
        <color theme="1" tint="4.9989318521683403E-2"/>
        <rFont val="Calibri"/>
        <family val="2"/>
      </rPr>
      <t>Confounding &amp; Bias</t>
    </r>
  </si>
  <si>
    <r>
      <rPr>
        <b/>
        <sz val="18"/>
        <color theme="1" tint="4.9989318521683403E-2"/>
        <rFont val="Calibri"/>
        <family val="2"/>
      </rPr>
      <t>RSM1</t>
    </r>
    <r>
      <rPr>
        <b/>
        <sz val="14"/>
        <color theme="1" tint="4.9989318521683403E-2"/>
        <rFont val="Calibri"/>
        <family val="2"/>
      </rPr>
      <t xml:space="preserve">: </t>
    </r>
    <r>
      <rPr>
        <sz val="11"/>
        <color theme="1" tint="4.9989318521683403E-2"/>
        <rFont val="Calibri"/>
        <family val="2"/>
      </rPr>
      <t>(8)</t>
    </r>
    <r>
      <rPr>
        <b/>
        <sz val="11"/>
        <color theme="1" tint="4.9989318521683403E-2"/>
        <rFont val="Calibri"/>
        <family val="2"/>
      </rPr>
      <t xml:space="preserve"> </t>
    </r>
    <r>
      <rPr>
        <sz val="11"/>
        <color theme="1" tint="4.9989318521683403E-2"/>
        <rFont val="Calibri"/>
        <family val="2"/>
      </rPr>
      <t xml:space="preserve">Other Threats to Validity </t>
    </r>
  </si>
  <si>
    <r>
      <rPr>
        <b/>
        <sz val="18"/>
        <color theme="1" tint="4.9989318521683403E-2"/>
        <rFont val="Calibri"/>
        <family val="2"/>
      </rPr>
      <t>RSM2:</t>
    </r>
    <r>
      <rPr>
        <b/>
        <sz val="11"/>
        <color theme="1" tint="4.9989318521683403E-2"/>
        <rFont val="Calibri"/>
        <family val="2"/>
      </rPr>
      <t xml:space="preserve"> </t>
    </r>
    <r>
      <rPr>
        <sz val="11"/>
        <color theme="1" tint="4.9989318521683403E-2"/>
        <rFont val="Calibri"/>
        <family val="2"/>
      </rPr>
      <t>(10) Workshop #1: Research Objectives</t>
    </r>
  </si>
  <si>
    <r>
      <rPr>
        <b/>
        <sz val="18"/>
        <color theme="1" tint="4.9989318521683403E-2"/>
        <rFont val="Calibri"/>
        <family val="2"/>
      </rPr>
      <t>RSM2</t>
    </r>
    <r>
      <rPr>
        <sz val="18"/>
        <color theme="1" tint="4.9989318521683403E-2"/>
        <rFont val="Calibri"/>
        <family val="2"/>
      </rPr>
      <t xml:space="preserve">: </t>
    </r>
    <r>
      <rPr>
        <sz val="12"/>
        <color theme="1" tint="4.9989318521683403E-2"/>
        <rFont val="Calibri"/>
        <family val="2"/>
      </rPr>
      <t>(11) Systematic Reviews &amp; Meta-Analysis</t>
    </r>
  </si>
  <si>
    <r>
      <rPr>
        <b/>
        <sz val="18"/>
        <color theme="1" tint="4.9989318521683403E-2"/>
        <rFont val="Calibri"/>
        <family val="2"/>
      </rPr>
      <t>RSM2</t>
    </r>
    <r>
      <rPr>
        <sz val="18"/>
        <color theme="1" tint="4.9989318521683403E-2"/>
        <rFont val="Calibri"/>
        <family val="2"/>
      </rPr>
      <t>:</t>
    </r>
    <r>
      <rPr>
        <sz val="14"/>
        <color theme="1" tint="4.9989318521683403E-2"/>
        <rFont val="Calibri"/>
        <family val="2"/>
      </rPr>
      <t xml:space="preserve"> </t>
    </r>
    <r>
      <rPr>
        <sz val="11"/>
        <color theme="1" tint="4.9989318521683403E-2"/>
        <rFont val="Calibri"/>
        <family val="2"/>
      </rPr>
      <t>(12) Workshop #2: Study Design Development</t>
    </r>
  </si>
  <si>
    <r>
      <rPr>
        <b/>
        <sz val="18"/>
        <color theme="1" tint="4.9989318521683403E-2"/>
        <rFont val="Calibri"/>
        <family val="2"/>
      </rPr>
      <t xml:space="preserve">RSM2: </t>
    </r>
    <r>
      <rPr>
        <sz val="11"/>
        <color theme="1" tint="4.9989318521683403E-2"/>
        <rFont val="Calibri"/>
        <family val="2"/>
      </rPr>
      <t>(13) Statistical Precision (including sample size &amp; power, important differences, minimally accepted difference)</t>
    </r>
    <r>
      <rPr>
        <sz val="11"/>
        <color theme="1" tint="4.9989318521683403E-2"/>
        <rFont val="Century Schoolbook"/>
        <family val="1"/>
        <scheme val="minor"/>
      </rPr>
      <t xml:space="preserve"> </t>
    </r>
  </si>
  <si>
    <r>
      <rPr>
        <b/>
        <sz val="18"/>
        <color theme="1" tint="4.9989318521683403E-2"/>
        <rFont val="Calibri"/>
        <family val="2"/>
      </rPr>
      <t xml:space="preserve">RSM2: </t>
    </r>
    <r>
      <rPr>
        <sz val="11"/>
        <color theme="1" tint="4.9989318521683403E-2"/>
        <rFont val="Calibri"/>
        <family val="2"/>
      </rPr>
      <t>(14) Workshop #3: Developing Inclusion and Exclusion Criteria</t>
    </r>
  </si>
  <si>
    <r>
      <rPr>
        <b/>
        <sz val="18"/>
        <color theme="1" tint="4.9989318521683403E-2"/>
        <rFont val="Calibri"/>
        <family val="2"/>
      </rPr>
      <t xml:space="preserve">RSM2: </t>
    </r>
    <r>
      <rPr>
        <sz val="11"/>
        <color theme="1" tint="4.9989318521683403E-2"/>
        <rFont val="Calibri"/>
        <family val="2"/>
      </rPr>
      <t>(15) Qualitative Research</t>
    </r>
  </si>
  <si>
    <r>
      <rPr>
        <b/>
        <sz val="18"/>
        <color theme="1" tint="4.9989318521683403E-2"/>
        <rFont val="Calibri"/>
        <family val="2"/>
      </rPr>
      <t>RSM2</t>
    </r>
    <r>
      <rPr>
        <b/>
        <sz val="16"/>
        <color theme="1" tint="4.9989318521683403E-2"/>
        <rFont val="Calibri"/>
        <family val="2"/>
      </rPr>
      <t xml:space="preserve">: </t>
    </r>
    <r>
      <rPr>
        <sz val="11"/>
        <color theme="1" tint="4.9989318521683403E-2"/>
        <rFont val="Calibri"/>
        <family val="2"/>
      </rPr>
      <t>(17) DMS Resources including BDS Hub and the HTRI</t>
    </r>
  </si>
  <si>
    <r>
      <rPr>
        <b/>
        <sz val="18"/>
        <color theme="1" tint="4.9989318521683403E-2"/>
        <rFont val="Calibri"/>
        <family val="2"/>
      </rPr>
      <t>RSM2</t>
    </r>
    <r>
      <rPr>
        <b/>
        <sz val="14"/>
        <color theme="1" tint="4.9989318521683403E-2"/>
        <rFont val="Calibri"/>
        <family val="2"/>
      </rPr>
      <t xml:space="preserve">: </t>
    </r>
    <r>
      <rPr>
        <sz val="11"/>
        <color theme="1" tint="4.9989318521683403E-2"/>
        <rFont val="Calibri"/>
        <family val="2"/>
      </rPr>
      <t>(15) Workshop #3 - Developing Inclusion and Exclusion Criteria</t>
    </r>
  </si>
  <si>
    <t>Break</t>
  </si>
  <si>
    <r>
      <rPr>
        <b/>
        <sz val="18"/>
        <color theme="1" tint="4.9989318521683403E-2"/>
        <rFont val="Calibri"/>
        <family val="2"/>
      </rPr>
      <t>IDC:</t>
    </r>
    <r>
      <rPr>
        <b/>
        <sz val="11"/>
        <color theme="1" tint="4.9989318521683403E-2"/>
        <rFont val="Calibri"/>
        <family val="2"/>
      </rPr>
      <t xml:space="preserve"> </t>
    </r>
    <r>
      <rPr>
        <sz val="11"/>
        <color theme="1" tint="4.9989318521683403E-2"/>
        <rFont val="Calibri"/>
        <family val="2"/>
      </rPr>
      <t xml:space="preserve">(1) Downloading and Importing Data from Curated Web-Based Data Resources </t>
    </r>
  </si>
  <si>
    <r>
      <rPr>
        <b/>
        <sz val="18"/>
        <color theme="1" tint="4.9989318521683403E-2"/>
        <rFont val="Calibri"/>
        <family val="2"/>
      </rPr>
      <t>IDC:</t>
    </r>
    <r>
      <rPr>
        <sz val="10"/>
        <color theme="1" tint="4.9989318521683403E-2"/>
        <rFont val="Calibri"/>
        <family val="2"/>
      </rPr>
      <t xml:space="preserve"> (2) </t>
    </r>
    <r>
      <rPr>
        <sz val="11"/>
        <color theme="1" tint="4.9989318521683403E-2"/>
        <rFont val="Calibri"/>
        <family val="2"/>
      </rPr>
      <t xml:space="preserve"> Reading Codebooks and Checking Data Against Them/Generating Simple Variables </t>
    </r>
  </si>
  <si>
    <r>
      <rPr>
        <b/>
        <sz val="18"/>
        <color theme="1" tint="4.9989318521683403E-2"/>
        <rFont val="Calibri"/>
        <family val="2"/>
      </rPr>
      <t>IDC</t>
    </r>
    <r>
      <rPr>
        <sz val="18"/>
        <color theme="1" tint="4.9989318521683403E-2"/>
        <rFont val="Calibri"/>
        <family val="2"/>
      </rPr>
      <t xml:space="preserve">: </t>
    </r>
    <r>
      <rPr>
        <sz val="11"/>
        <color theme="1" tint="4.9989318521683403E-2"/>
        <rFont val="Calibri"/>
        <family val="2"/>
      </rPr>
      <t>(3) Simple Graphics in Support of Descriptive Analyses</t>
    </r>
  </si>
  <si>
    <r>
      <rPr>
        <b/>
        <sz val="18"/>
        <color theme="1" tint="4.9989318521683403E-2"/>
        <rFont val="Calibri"/>
        <family val="2"/>
      </rPr>
      <t>RSM1</t>
    </r>
    <r>
      <rPr>
        <sz val="14"/>
        <color theme="1" tint="4.9989318521683403E-2"/>
        <rFont val="Calibri"/>
        <family val="2"/>
      </rPr>
      <t>:</t>
    </r>
    <r>
      <rPr>
        <sz val="11"/>
        <color theme="1" tint="4.9989318521683403E-2"/>
        <rFont val="Calibri"/>
        <family val="2"/>
      </rPr>
      <t xml:space="preserve"> (3) Cohort Studies</t>
    </r>
  </si>
  <si>
    <r>
      <rPr>
        <b/>
        <sz val="18"/>
        <color theme="1" tint="4.9989318521683403E-2"/>
        <rFont val="Calibri"/>
        <family val="2"/>
      </rPr>
      <t>RSM1</t>
    </r>
    <r>
      <rPr>
        <sz val="18"/>
        <color theme="1" tint="4.9989318521683403E-2"/>
        <rFont val="Calibri"/>
        <family val="2"/>
      </rPr>
      <t>:</t>
    </r>
    <r>
      <rPr>
        <sz val="11"/>
        <color theme="1" tint="4.9989318521683403E-2"/>
        <rFont val="Calibri"/>
        <family val="2"/>
      </rPr>
      <t xml:space="preserve"> (4) Case Control Studies </t>
    </r>
  </si>
  <si>
    <r>
      <t xml:space="preserve">IDC: </t>
    </r>
    <r>
      <rPr>
        <sz val="11"/>
        <color theme="1" tint="4.9989318521683403E-2"/>
        <rFont val="Calibri"/>
        <family val="2"/>
      </rPr>
      <t>(4) Getting Data from REDCap or Other Database Programs</t>
    </r>
  </si>
  <si>
    <r>
      <rPr>
        <b/>
        <sz val="18"/>
        <color theme="1" tint="4.9989318521683403E-2"/>
        <rFont val="Calibri"/>
        <family val="2"/>
      </rPr>
      <t>IDC</t>
    </r>
    <r>
      <rPr>
        <sz val="18"/>
        <color theme="1" tint="4.9989318521683403E-2"/>
        <rFont val="Calibri"/>
        <family val="2"/>
      </rPr>
      <t xml:space="preserve">: </t>
    </r>
    <r>
      <rPr>
        <sz val="11"/>
        <color theme="1" tint="4.9989318521683403E-2"/>
        <rFont val="Calibri"/>
        <family val="2"/>
      </rPr>
      <t>(5) Creating Codebooks</t>
    </r>
  </si>
  <si>
    <r>
      <t xml:space="preserve">IDC: </t>
    </r>
    <r>
      <rPr>
        <b/>
        <sz val="11"/>
        <color theme="1" tint="4.9989318521683403E-2"/>
        <rFont val="Calibri"/>
        <family val="2"/>
      </rPr>
      <t xml:space="preserve"> </t>
    </r>
    <r>
      <rPr>
        <sz val="11"/>
        <color theme="1" tint="4.9989318521683403E-2"/>
        <rFont val="Calibri"/>
        <family val="2"/>
      </rPr>
      <t>(6)</t>
    </r>
    <r>
      <rPr>
        <sz val="18"/>
        <color theme="1" tint="4.9989318521683403E-2"/>
        <rFont val="Calibri"/>
        <family val="2"/>
      </rPr>
      <t xml:space="preserve"> </t>
    </r>
    <r>
      <rPr>
        <sz val="11"/>
        <color theme="1" tint="4.9989318521683403E-2"/>
        <rFont val="Calibri"/>
        <family val="2"/>
      </rPr>
      <t xml:space="preserve">Checking Ranges and Dealing with Different Kinds of Missing Values </t>
    </r>
  </si>
  <si>
    <r>
      <rPr>
        <b/>
        <sz val="18"/>
        <color theme="1" tint="4.9989318521683403E-2"/>
        <rFont val="Calibri"/>
        <family val="2"/>
      </rPr>
      <t xml:space="preserve">IDC: </t>
    </r>
    <r>
      <rPr>
        <sz val="11"/>
        <color theme="1" tint="4.9989318521683403E-2"/>
        <rFont val="Calibri"/>
        <family val="2"/>
      </rPr>
      <t>(7) Merging and Appending Data Sets</t>
    </r>
  </si>
  <si>
    <r>
      <t xml:space="preserve">IDC: </t>
    </r>
    <r>
      <rPr>
        <sz val="11"/>
        <color theme="1" tint="4.9989318521683403E-2"/>
        <rFont val="Calibri"/>
        <family val="2"/>
      </rPr>
      <t>(8) Creating More Complicated Variables, e.g., via thresholding</t>
    </r>
  </si>
  <si>
    <r>
      <rPr>
        <b/>
        <sz val="18"/>
        <color theme="1" tint="4.9989318521683403E-2"/>
        <rFont val="Calibri"/>
        <family val="2"/>
      </rPr>
      <t>IBS:</t>
    </r>
    <r>
      <rPr>
        <sz val="11"/>
        <color theme="1" tint="4.9989318521683403E-2"/>
        <rFont val="Calibri"/>
        <family val="2"/>
      </rPr>
      <t xml:space="preserve"> (1) Introduction and Overview</t>
    </r>
  </si>
  <si>
    <r>
      <t xml:space="preserve">IBS: </t>
    </r>
    <r>
      <rPr>
        <sz val="11"/>
        <color theme="1" tint="4.9989318521683403E-2"/>
        <rFont val="Calibri"/>
        <family val="2"/>
      </rPr>
      <t>(2) Exploratory and Descriptive Data Analysis in Clinical Investigation #1</t>
    </r>
  </si>
  <si>
    <r>
      <rPr>
        <b/>
        <sz val="18"/>
        <color theme="1" tint="4.9989318521683403E-2"/>
        <rFont val="Calibri"/>
        <family val="2"/>
      </rPr>
      <t>IBS:</t>
    </r>
    <r>
      <rPr>
        <sz val="11"/>
        <color theme="1" tint="4.9989318521683403E-2"/>
        <rFont val="Calibri"/>
        <family val="2"/>
      </rPr>
      <t xml:space="preserve"> (3) Exploratory and Descriptive Data Analysis in Clinical Investigation #2</t>
    </r>
  </si>
  <si>
    <r>
      <rPr>
        <b/>
        <sz val="18"/>
        <color theme="1" tint="4.9989318521683403E-2"/>
        <rFont val="Calibri"/>
        <family val="2"/>
      </rPr>
      <t xml:space="preserve">IBS: </t>
    </r>
    <r>
      <rPr>
        <sz val="11"/>
        <color theme="1" tint="4.9989318521683403E-2"/>
        <rFont val="Calibri"/>
        <family val="2"/>
      </rPr>
      <t>(5) Estimates, Confidence Intervals, Hypothesis Tests, Treated in a Mechanical Way #1</t>
    </r>
  </si>
  <si>
    <r>
      <t xml:space="preserve">IBS: </t>
    </r>
    <r>
      <rPr>
        <sz val="11"/>
        <color theme="1" tint="4.9989318521683403E-2"/>
        <rFont val="Calibri"/>
        <family val="2"/>
      </rPr>
      <t>(6)</t>
    </r>
    <r>
      <rPr>
        <b/>
        <sz val="18"/>
        <color theme="1" tint="4.9989318521683403E-2"/>
        <rFont val="Calibri"/>
        <family val="2"/>
      </rPr>
      <t xml:space="preserve"> </t>
    </r>
    <r>
      <rPr>
        <sz val="11"/>
        <color theme="1" tint="4.9989318521683403E-2"/>
        <rFont val="Calibri"/>
        <family val="2"/>
      </rPr>
      <t>Estimates, Confidence Intervals, Hypothesis Tests, Treated in a Mechanical Way #2</t>
    </r>
  </si>
  <si>
    <r>
      <t xml:space="preserve">IBS: </t>
    </r>
    <r>
      <rPr>
        <sz val="11"/>
        <color theme="1" tint="4.9989318521683403E-2"/>
        <rFont val="Calibri"/>
        <family val="2"/>
      </rPr>
      <t>(4)</t>
    </r>
    <r>
      <rPr>
        <sz val="18"/>
        <color theme="1" tint="4.9989318521683403E-2"/>
        <rFont val="Calibri"/>
        <family val="2"/>
      </rPr>
      <t xml:space="preserve"> </t>
    </r>
    <r>
      <rPr>
        <sz val="11"/>
        <color theme="1" tint="4.9989318521683403E-2"/>
        <rFont val="Calibri"/>
        <family val="2"/>
      </rPr>
      <t>Exploratory and Descriptive Data Analysis in Clinical Investigation #3</t>
    </r>
  </si>
  <si>
    <r>
      <rPr>
        <b/>
        <sz val="18"/>
        <color theme="1" tint="4.9989318521683403E-2"/>
        <rFont val="Calibri"/>
        <family val="2"/>
      </rPr>
      <t xml:space="preserve">IBS: </t>
    </r>
    <r>
      <rPr>
        <sz val="11"/>
        <color theme="1" tint="4.9989318521683403E-2"/>
        <rFont val="Calibri"/>
        <family val="2"/>
      </rPr>
      <t>(7) Linear Regression with Dummy Variables or Continuous Variables</t>
    </r>
  </si>
  <si>
    <r>
      <rPr>
        <b/>
        <sz val="18"/>
        <color theme="1" tint="4.9989318521683403E-2"/>
        <rFont val="Calibri"/>
        <family val="2"/>
      </rPr>
      <t>IBS:</t>
    </r>
    <r>
      <rPr>
        <sz val="18"/>
        <color theme="1" tint="4.9989318521683403E-2"/>
        <rFont val="Calibri"/>
        <family val="2"/>
      </rPr>
      <t xml:space="preserve"> </t>
    </r>
    <r>
      <rPr>
        <sz val="11"/>
        <color theme="1" tint="4.9989318521683403E-2"/>
        <rFont val="Calibri"/>
        <family val="2"/>
      </rPr>
      <t>(8)  Logistic Regression</t>
    </r>
  </si>
  <si>
    <r>
      <rPr>
        <b/>
        <sz val="18"/>
        <color theme="1" tint="4.9989318521683403E-2"/>
        <rFont val="Calibri"/>
        <family val="2"/>
      </rPr>
      <t xml:space="preserve">IBS: </t>
    </r>
    <r>
      <rPr>
        <sz val="11"/>
        <color theme="1" tint="4.9989318521683403E-2"/>
        <rFont val="Calibri"/>
        <family val="2"/>
      </rPr>
      <t xml:space="preserve">(9) Probability </t>
    </r>
  </si>
  <si>
    <r>
      <rPr>
        <b/>
        <sz val="18"/>
        <color theme="1" tint="4.9989318521683403E-2"/>
        <rFont val="Calibri"/>
        <family val="2"/>
      </rPr>
      <t xml:space="preserve">IBS: </t>
    </r>
    <r>
      <rPr>
        <sz val="11"/>
        <color theme="1" tint="4.9989318521683403E-2"/>
        <rFont val="Calibri"/>
        <family val="2"/>
      </rPr>
      <t>(10) Power and Sample Size (Broad Overview, Examples, Simple Cases)</t>
    </r>
  </si>
  <si>
    <t>Thurs. 10/15 11:15-12:30</t>
  </si>
  <si>
    <t>Thurs. 10/01 11:15-12:30</t>
  </si>
  <si>
    <t>Thurs. 09/17 11:15-12:30</t>
  </si>
  <si>
    <t>Thurs. 09/03 11:15-12:30</t>
  </si>
  <si>
    <t>Thurs. 08/20 11:15-12:30</t>
  </si>
  <si>
    <t>Thurs. 08/06 11:15-12:30</t>
  </si>
  <si>
    <t>Thurs. 11/12 11:15-12:30</t>
  </si>
  <si>
    <t>Thurs. 12/10 11:15-12:30</t>
  </si>
  <si>
    <t>Thurs. 02/04 11:15-12:30</t>
  </si>
  <si>
    <t>Thurs. 03/04 11:15-12:30</t>
  </si>
  <si>
    <t>Thurs. 03/25 11:15-12:30</t>
  </si>
  <si>
    <t xml:space="preserve">Thurs. 08/13 11:15-12:30 </t>
  </si>
  <si>
    <t>Thurs. 08/27 11:15-12:30</t>
  </si>
  <si>
    <t>Thurs. 09/10 11:15-12:30</t>
  </si>
  <si>
    <t>Thurs. 10/08 11:15-12:30</t>
  </si>
  <si>
    <t>Thurs. 10/22 11:15-12:30</t>
  </si>
  <si>
    <t>Thurs. 11/05 11:15-12:30</t>
  </si>
  <si>
    <t>Thurs. 12/03 11:15-12:30</t>
  </si>
  <si>
    <t>Thurs. 01/28 11:15-12:30</t>
  </si>
  <si>
    <t>Thurs. 02/11 11:15-12:30</t>
  </si>
  <si>
    <t>Thurs. 02/25 11:15-12:30</t>
  </si>
  <si>
    <t>Thurs. 03/11 11:15-12:30</t>
  </si>
  <si>
    <t>Thurs. 04/01 11:15-12:30</t>
  </si>
  <si>
    <t>Thurs. 04/15 11:15-12:30</t>
  </si>
  <si>
    <t>Thurs. 04/29 11:15-12:30</t>
  </si>
  <si>
    <t>Thurs. 05/06 11:15-12:30</t>
  </si>
  <si>
    <t>Thurs. 06/03 11:15-12:30</t>
  </si>
  <si>
    <t>Thurs. 09/24 11:15-12:30</t>
  </si>
  <si>
    <t>Thurs. 05/20 11:15-12:30</t>
  </si>
  <si>
    <t>Thurs. 04/22 11:15-12:30</t>
  </si>
  <si>
    <t>Thurs. 05/13 11:15-12:30</t>
  </si>
  <si>
    <t>Thurs. 06/10 11:15-12:30</t>
  </si>
  <si>
    <t>Thurs. 12/17 11:15-12:30</t>
  </si>
  <si>
    <t>Thurs. 01/07 11:15-12:30</t>
  </si>
  <si>
    <t>Thurs. 01/21 11:15-12:30</t>
  </si>
  <si>
    <r>
      <rPr>
        <b/>
        <sz val="18"/>
        <color theme="1" tint="4.9989318521683403E-2"/>
        <rFont val="Calibri"/>
        <family val="2"/>
      </rPr>
      <t>RSM2</t>
    </r>
    <r>
      <rPr>
        <sz val="14"/>
        <color theme="1" tint="4.9989318521683403E-2"/>
        <rFont val="Calibri"/>
        <family val="2"/>
      </rPr>
      <t>:</t>
    </r>
    <r>
      <rPr>
        <sz val="12"/>
        <color theme="1" tint="4.9989318521683403E-2"/>
        <rFont val="Calibri"/>
        <family val="2"/>
      </rPr>
      <t xml:space="preserve"> (9) Selecting a Research Project &amp; Developing a Thes</t>
    </r>
    <r>
      <rPr>
        <sz val="14"/>
        <color theme="1" tint="4.9989318521683403E-2"/>
        <rFont val="Calibri"/>
        <family val="2"/>
      </rPr>
      <t>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</si>
</sst>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"/>
  </numFmts>
  <fonts count="44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  <font>
      <b/>
      <sz val="14"/>
      <color theme="1" tint="4.9989318521683403E-2"/>
      <name val="Century Schoolbook"/>
      <family val="1"/>
      <scheme val="minor"/>
    </font>
    <font>
      <sz val="9"/>
      <color rgb="FF505050"/>
      <name val="Arial"/>
      <family val="2"/>
    </font>
    <font>
      <b/>
      <sz val="9"/>
      <color rgb="FF505050"/>
      <name val="Arial"/>
      <family val="2"/>
    </font>
    <font>
      <b/>
      <sz val="9"/>
      <color rgb="FFFFFF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8"/>
      <color theme="1" tint="4.9989318521683403E-2"/>
      <name val="Calibri"/>
      <family val="2"/>
    </font>
    <font>
      <b/>
      <sz val="11"/>
      <color theme="1" tint="4.9989318521683403E-2"/>
      <name val="Calibri"/>
      <family val="2"/>
    </font>
    <font>
      <sz val="11"/>
      <color theme="1" tint="4.9989318521683403E-2"/>
      <name val="Calibri"/>
      <family val="2"/>
    </font>
    <font>
      <b/>
      <sz val="14"/>
      <color theme="1" tint="4.9989318521683403E-2"/>
      <name val="Calibri"/>
      <family val="2"/>
    </font>
    <font>
      <b/>
      <sz val="16"/>
      <color theme="1" tint="4.9989318521683403E-2"/>
      <name val="Calibri"/>
      <family val="2"/>
    </font>
    <font>
      <sz val="18"/>
      <color theme="1" tint="4.9989318521683403E-2"/>
      <name val="Calibri"/>
      <family val="2"/>
    </font>
    <font>
      <sz val="14"/>
      <color theme="1" tint="4.9989318521683403E-2"/>
      <name val="Calibri"/>
      <family val="2"/>
    </font>
    <font>
      <sz val="12"/>
      <color theme="1" tint="4.9989318521683403E-2"/>
      <name val="Calibri"/>
      <family val="2"/>
    </font>
    <font>
      <b/>
      <sz val="14"/>
      <color theme="1" tint="4.9989318521683403E-2"/>
      <name val="Century Schoolbook"/>
      <family val="2"/>
      <scheme val="minor"/>
    </font>
    <font>
      <b/>
      <sz val="20"/>
      <color theme="1" tint="4.9989318521683403E-2"/>
      <name val="Calibri"/>
      <family val="2"/>
    </font>
    <font>
      <b/>
      <sz val="28"/>
      <color theme="1" tint="4.9989318521683403E-2"/>
      <name val="Calibri"/>
      <family val="2"/>
    </font>
    <font>
      <sz val="10"/>
      <color theme="1" tint="4.9989318521683403E-2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D921"/>
        <bgColor indexed="64"/>
      </patternFill>
    </fill>
    <fill>
      <patternFill patternType="solid">
        <fgColor rgb="FFADC020"/>
        <bgColor indexed="64"/>
      </patternFill>
    </fill>
    <fill>
      <patternFill patternType="solid">
        <fgColor rgb="FF36B4CD"/>
        <bgColor indexed="64"/>
      </patternFill>
    </fill>
    <fill>
      <patternFill patternType="solid">
        <fgColor rgb="FFB3B3B3"/>
        <bgColor indexed="64"/>
      </patternFill>
    </fill>
    <fill>
      <patternFill patternType="solid">
        <fgColor rgb="FF30506A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1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505050"/>
      </left>
      <right/>
      <top style="medium">
        <color rgb="FF505050"/>
      </top>
      <bottom/>
      <diagonal/>
    </border>
    <border>
      <left/>
      <right/>
      <top style="medium">
        <color rgb="FF505050"/>
      </top>
      <bottom/>
      <diagonal/>
    </border>
    <border>
      <left/>
      <right style="medium">
        <color rgb="FF505050"/>
      </right>
      <top style="medium">
        <color rgb="FF505050"/>
      </top>
      <bottom/>
      <diagonal/>
    </border>
    <border>
      <left/>
      <right style="medium">
        <color rgb="FF8A8A8A"/>
      </right>
      <top style="medium">
        <color rgb="FF8A8A8A"/>
      </top>
      <bottom style="medium">
        <color rgb="FF8A8A8A"/>
      </bottom>
      <diagonal/>
    </border>
    <border>
      <left/>
      <right style="medium">
        <color rgb="FF8A8A8A"/>
      </right>
      <top/>
      <bottom style="medium">
        <color rgb="FF8A8A8A"/>
      </bottom>
      <diagonal/>
    </border>
    <border>
      <left style="medium">
        <color rgb="FF505050"/>
      </left>
      <right/>
      <top/>
      <bottom/>
      <diagonal/>
    </border>
    <border>
      <left/>
      <right style="medium">
        <color rgb="FF505050"/>
      </right>
      <top/>
      <bottom/>
      <diagonal/>
    </border>
    <border>
      <left style="medium">
        <color rgb="FF505050"/>
      </left>
      <right style="medium">
        <color rgb="FF8A8A8A"/>
      </right>
      <top style="medium">
        <color rgb="FF8A8A8A"/>
      </top>
      <bottom style="medium">
        <color rgb="FF8A8A8A"/>
      </bottom>
      <diagonal/>
    </border>
    <border>
      <left style="medium">
        <color rgb="FF505050"/>
      </left>
      <right style="medium">
        <color rgb="FF8A8A8A"/>
      </right>
      <top/>
      <bottom style="medium">
        <color rgb="FF8A8A8A"/>
      </bottom>
      <diagonal/>
    </border>
    <border>
      <left style="medium">
        <color rgb="FF505050"/>
      </left>
      <right style="medium">
        <color rgb="FF8A8A8A"/>
      </right>
      <top/>
      <bottom style="medium">
        <color rgb="FF505050"/>
      </bottom>
      <diagonal/>
    </border>
    <border>
      <left/>
      <right style="medium">
        <color rgb="FF8A8A8A"/>
      </right>
      <top/>
      <bottom style="medium">
        <color rgb="FF505050"/>
      </bottom>
      <diagonal/>
    </border>
    <border>
      <left/>
      <right/>
      <top/>
      <bottom style="medium">
        <color rgb="FF505050"/>
      </bottom>
      <diagonal/>
    </border>
    <border>
      <left/>
      <right style="medium">
        <color rgb="FF505050"/>
      </right>
      <top/>
      <bottom style="medium">
        <color rgb="FF505050"/>
      </bottom>
      <diagonal/>
    </border>
    <border>
      <left/>
      <right style="medium">
        <color rgb="FF505050"/>
      </right>
      <top style="medium">
        <color rgb="FF8A8A8A"/>
      </top>
      <bottom style="medium">
        <color rgb="FF8A8A8A"/>
      </bottom>
      <diagonal/>
    </border>
    <border>
      <left/>
      <right style="medium">
        <color rgb="FF505050"/>
      </right>
      <top/>
      <bottom style="medium">
        <color rgb="FF8A8A8A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rgb="FF8A8A8A"/>
      </top>
      <bottom style="medium">
        <color rgb="FF8A8A8A"/>
      </bottom>
      <diagonal/>
    </border>
    <border>
      <left/>
      <right style="medium">
        <color indexed="64"/>
      </right>
      <top/>
      <bottom style="medium">
        <color rgb="FF8A8A8A"/>
      </bottom>
      <diagonal/>
    </border>
    <border>
      <left style="medium">
        <color rgb="FF8A8A8A"/>
      </left>
      <right style="medium">
        <color indexed="64"/>
      </right>
      <top style="medium">
        <color rgb="FF8A8A8A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50505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505050"/>
      </left>
      <right/>
      <top/>
      <bottom style="medium">
        <color indexed="64"/>
      </bottom>
      <diagonal/>
    </border>
    <border>
      <left style="medium">
        <color rgb="FF8A8A8A"/>
      </left>
      <right style="medium">
        <color rgb="FF505050"/>
      </right>
      <top style="medium">
        <color rgb="FF8A8A8A"/>
      </top>
      <bottom style="medium">
        <color indexed="64"/>
      </bottom>
      <diagonal/>
    </border>
    <border>
      <left style="medium">
        <color indexed="64"/>
      </left>
      <right style="medium">
        <color rgb="FF50505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8A8A8A"/>
      </left>
      <right style="medium">
        <color rgb="FF8A8A8A"/>
      </right>
      <top style="medium">
        <color rgb="FF8A8A8A"/>
      </top>
      <bottom style="thin">
        <color indexed="64"/>
      </bottom>
      <diagonal/>
    </border>
  </borders>
  <cellStyleXfs count="16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4" fontId="8" fillId="0" borderId="6" applyFill="0" applyProtection="0">
      <alignment horizontal="left" vertical="center" wrapText="1" indent="1"/>
    </xf>
    <xf numFmtId="164" fontId="11" fillId="0" borderId="4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</cellStyleXfs>
  <cellXfs count="261">
    <xf numFmtId="0" fontId="0" fillId="0" borderId="0" xfId="0"/>
    <xf numFmtId="0" fontId="16" fillId="0" borderId="0" xfId="0" applyFont="1"/>
    <xf numFmtId="0" fontId="16" fillId="0" borderId="0" xfId="0" applyFont="1" applyFill="1"/>
    <xf numFmtId="0" fontId="16" fillId="0" borderId="0" xfId="0" applyFont="1" applyBorder="1"/>
    <xf numFmtId="0" fontId="17" fillId="0" borderId="0" xfId="6" applyNumberFormat="1" applyFont="1" applyFill="1" applyBorder="1">
      <alignment horizontal="left" vertical="top" wrapText="1" indent="1"/>
    </xf>
    <xf numFmtId="0" fontId="17" fillId="0" borderId="0" xfId="7" applyNumberFormat="1" applyFont="1" applyBorder="1">
      <alignment horizontal="left" vertical="top" wrapText="1" indent="1"/>
    </xf>
    <xf numFmtId="0" fontId="15" fillId="0" borderId="0" xfId="0" applyFont="1"/>
    <xf numFmtId="0" fontId="19" fillId="0" borderId="0" xfId="9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164" fontId="20" fillId="0" borderId="0" xfId="5" applyFont="1" applyFill="1" applyBorder="1" applyAlignment="1">
      <alignment horizontal="left" wrapText="1" indent="1"/>
    </xf>
    <xf numFmtId="0" fontId="16" fillId="0" borderId="0" xfId="6" applyNumberFormat="1" applyFont="1" applyFill="1" applyBorder="1">
      <alignment horizontal="left" vertical="top" wrapText="1" indent="1"/>
    </xf>
    <xf numFmtId="164" fontId="20" fillId="0" borderId="10" xfId="5" applyFont="1" applyFill="1" applyBorder="1" applyAlignment="1">
      <alignment horizontal="left" wrapText="1" indent="1"/>
    </xf>
    <xf numFmtId="0" fontId="16" fillId="0" borderId="11" xfId="6" applyNumberFormat="1" applyFont="1" applyFill="1" applyBorder="1">
      <alignment horizontal="left" vertical="top" wrapText="1" indent="1"/>
    </xf>
    <xf numFmtId="164" fontId="20" fillId="0" borderId="12" xfId="5" applyFont="1" applyFill="1" applyBorder="1" applyAlignment="1">
      <alignment horizontal="left" wrapText="1" indent="1"/>
    </xf>
    <xf numFmtId="0" fontId="16" fillId="0" borderId="13" xfId="6" applyNumberFormat="1" applyFont="1" applyFill="1" applyBorder="1">
      <alignment horizontal="left" vertical="top" wrapText="1" indent="1"/>
    </xf>
    <xf numFmtId="164" fontId="20" fillId="0" borderId="21" xfId="5" applyFont="1" applyFill="1" applyBorder="1" applyAlignment="1">
      <alignment horizontal="left" wrapText="1" indent="1"/>
    </xf>
    <xf numFmtId="0" fontId="16" fillId="0" borderId="21" xfId="6" applyNumberFormat="1" applyFont="1" applyFill="1" applyBorder="1">
      <alignment horizontal="left" vertical="top" wrapText="1" indent="1"/>
    </xf>
    <xf numFmtId="164" fontId="20" fillId="0" borderId="22" xfId="5" applyFont="1" applyFill="1" applyBorder="1" applyAlignment="1">
      <alignment horizontal="left" wrapText="1" indent="1"/>
    </xf>
    <xf numFmtId="0" fontId="16" fillId="0" borderId="23" xfId="6" applyNumberFormat="1" applyFont="1" applyFill="1" applyBorder="1">
      <alignment horizontal="left" vertical="top" wrapText="1" indent="1"/>
    </xf>
    <xf numFmtId="164" fontId="20" fillId="0" borderId="30" xfId="5" applyFont="1" applyFill="1" applyBorder="1" applyAlignment="1">
      <alignment horizontal="left" wrapText="1" indent="1"/>
    </xf>
    <xf numFmtId="0" fontId="16" fillId="0" borderId="30" xfId="6" applyNumberFormat="1" applyFont="1" applyFill="1" applyBorder="1">
      <alignment horizontal="left" vertical="top" wrapText="1" indent="1"/>
    </xf>
    <xf numFmtId="164" fontId="20" fillId="0" borderId="31" xfId="5" applyFont="1" applyFill="1" applyBorder="1" applyAlignment="1">
      <alignment horizontal="left" wrapText="1" indent="1"/>
    </xf>
    <xf numFmtId="164" fontId="20" fillId="0" borderId="32" xfId="5" applyFont="1" applyFill="1" applyBorder="1" applyAlignment="1">
      <alignment horizontal="left" wrapText="1" indent="1"/>
    </xf>
    <xf numFmtId="0" fontId="16" fillId="0" borderId="33" xfId="6" applyNumberFormat="1" applyFont="1" applyFill="1" applyBorder="1">
      <alignment horizontal="left" vertical="top" wrapText="1" indent="1"/>
    </xf>
    <xf numFmtId="0" fontId="16" fillId="0" borderId="34" xfId="6" applyNumberFormat="1" applyFont="1" applyFill="1" applyBorder="1">
      <alignment horizontal="left" vertical="top" wrapText="1" indent="1"/>
    </xf>
    <xf numFmtId="164" fontId="20" fillId="0" borderId="14" xfId="5" applyFont="1" applyFill="1" applyBorder="1" applyAlignment="1">
      <alignment horizontal="left" wrapText="1" indent="1"/>
    </xf>
    <xf numFmtId="0" fontId="16" fillId="0" borderId="14" xfId="6" applyNumberFormat="1" applyFont="1" applyFill="1" applyBorder="1">
      <alignment horizontal="left" vertical="top" wrapText="1" indent="1"/>
    </xf>
    <xf numFmtId="164" fontId="20" fillId="0" borderId="15" xfId="5" applyFont="1" applyFill="1" applyBorder="1" applyAlignment="1">
      <alignment horizontal="left" wrapText="1" indent="1"/>
    </xf>
    <xf numFmtId="0" fontId="16" fillId="0" borderId="16" xfId="6" applyNumberFormat="1" applyFont="1" applyFill="1" applyBorder="1">
      <alignment horizontal="left" vertical="top" wrapText="1" indent="1"/>
    </xf>
    <xf numFmtId="164" fontId="20" fillId="0" borderId="39" xfId="5" applyFont="1" applyFill="1" applyBorder="1" applyAlignment="1">
      <alignment horizontal="left" wrapText="1" indent="1"/>
    </xf>
    <xf numFmtId="0" fontId="16" fillId="0" borderId="39" xfId="6" applyNumberFormat="1" applyFont="1" applyFill="1" applyBorder="1">
      <alignment horizontal="left" vertical="top" wrapText="1" indent="1"/>
    </xf>
    <xf numFmtId="164" fontId="20" fillId="0" borderId="40" xfId="5" applyFont="1" applyFill="1" applyBorder="1" applyAlignment="1">
      <alignment horizontal="left" wrapText="1" indent="1"/>
    </xf>
    <xf numFmtId="0" fontId="16" fillId="0" borderId="41" xfId="6" applyNumberFormat="1" applyFont="1" applyFill="1" applyBorder="1">
      <alignment horizontal="left" vertical="top" wrapText="1" indent="1"/>
    </xf>
    <xf numFmtId="164" fontId="20" fillId="0" borderId="46" xfId="5" applyFont="1" applyFill="1" applyBorder="1" applyAlignment="1">
      <alignment horizontal="left" wrapText="1" indent="1"/>
    </xf>
    <xf numFmtId="0" fontId="16" fillId="0" borderId="46" xfId="6" applyNumberFormat="1" applyFont="1" applyFill="1" applyBorder="1">
      <alignment horizontal="left" vertical="top" wrapText="1" indent="1"/>
    </xf>
    <xf numFmtId="164" fontId="20" fillId="0" borderId="47" xfId="5" applyFont="1" applyFill="1" applyBorder="1" applyAlignment="1">
      <alignment horizontal="left" wrapText="1" indent="1"/>
    </xf>
    <xf numFmtId="164" fontId="20" fillId="0" borderId="48" xfId="5" applyFont="1" applyFill="1" applyBorder="1" applyAlignment="1">
      <alignment horizontal="left" wrapText="1" indent="1"/>
    </xf>
    <xf numFmtId="0" fontId="16" fillId="0" borderId="49" xfId="6" applyNumberFormat="1" applyFont="1" applyFill="1" applyBorder="1">
      <alignment horizontal="left" vertical="top" wrapText="1" indent="1"/>
    </xf>
    <xf numFmtId="0" fontId="16" fillId="0" borderId="50" xfId="6" applyNumberFormat="1" applyFont="1" applyFill="1" applyBorder="1">
      <alignment horizontal="left" vertical="top" wrapText="1" indent="1"/>
    </xf>
    <xf numFmtId="164" fontId="20" fillId="0" borderId="55" xfId="5" applyFont="1" applyFill="1" applyBorder="1" applyAlignment="1">
      <alignment horizontal="left" wrapText="1" indent="1"/>
    </xf>
    <xf numFmtId="0" fontId="16" fillId="0" borderId="55" xfId="6" applyNumberFormat="1" applyFont="1" applyFill="1" applyBorder="1">
      <alignment horizontal="left" vertical="top" wrapText="1" indent="1"/>
    </xf>
    <xf numFmtId="164" fontId="20" fillId="0" borderId="56" xfId="5" applyFont="1" applyFill="1" applyBorder="1" applyAlignment="1">
      <alignment horizontal="left" wrapText="1" indent="1"/>
    </xf>
    <xf numFmtId="164" fontId="20" fillId="0" borderId="57" xfId="5" applyFont="1" applyFill="1" applyBorder="1" applyAlignment="1">
      <alignment horizontal="left" wrapText="1" indent="1"/>
    </xf>
    <xf numFmtId="0" fontId="16" fillId="0" borderId="58" xfId="6" applyNumberFormat="1" applyFont="1" applyFill="1" applyBorder="1">
      <alignment horizontal="left" vertical="top" wrapText="1" indent="1"/>
    </xf>
    <xf numFmtId="0" fontId="16" fillId="0" borderId="59" xfId="6" applyNumberFormat="1" applyFont="1" applyFill="1" applyBorder="1">
      <alignment horizontal="left" vertical="top" wrapText="1" indent="1"/>
    </xf>
    <xf numFmtId="164" fontId="20" fillId="0" borderId="24" xfId="5" applyFont="1" applyFill="1" applyBorder="1" applyAlignment="1">
      <alignment horizontal="left" wrapText="1" indent="1"/>
    </xf>
    <xf numFmtId="0" fontId="16" fillId="0" borderId="25" xfId="6" applyNumberFormat="1" applyFont="1" applyFill="1" applyBorder="1">
      <alignment horizontal="left" vertical="top" wrapText="1" indent="1"/>
    </xf>
    <xf numFmtId="164" fontId="23" fillId="0" borderId="14" xfId="5" applyFont="1" applyFill="1" applyBorder="1" applyAlignment="1">
      <alignment horizontal="left" wrapText="1" indent="1"/>
    </xf>
    <xf numFmtId="0" fontId="24" fillId="0" borderId="14" xfId="6" applyNumberFormat="1" applyFont="1" applyFill="1" applyBorder="1">
      <alignment horizontal="left" vertical="top" wrapText="1" indent="1"/>
    </xf>
    <xf numFmtId="164" fontId="23" fillId="0" borderId="12" xfId="5" applyFont="1" applyFill="1" applyBorder="1" applyAlignment="1">
      <alignment horizontal="left" wrapText="1" indent="1"/>
    </xf>
    <xf numFmtId="0" fontId="24" fillId="0" borderId="13" xfId="6" applyNumberFormat="1" applyFont="1" applyFill="1" applyBorder="1">
      <alignment horizontal="left" vertical="top" wrapText="1" indent="1"/>
    </xf>
    <xf numFmtId="164" fontId="23" fillId="0" borderId="0" xfId="5" applyFont="1" applyFill="1" applyBorder="1" applyAlignment="1">
      <alignment horizontal="left" wrapText="1" indent="1"/>
    </xf>
    <xf numFmtId="0" fontId="24" fillId="0" borderId="0" xfId="6" applyNumberFormat="1" applyFont="1" applyFill="1" applyBorder="1">
      <alignment horizontal="left" vertical="top" wrapText="1" indent="1"/>
    </xf>
    <xf numFmtId="164" fontId="23" fillId="0" borderId="15" xfId="5" applyFont="1" applyFill="1" applyBorder="1" applyAlignment="1">
      <alignment horizontal="left" wrapText="1" indent="1"/>
    </xf>
    <xf numFmtId="0" fontId="24" fillId="0" borderId="16" xfId="6" applyNumberFormat="1" applyFont="1" applyFill="1" applyBorder="1">
      <alignment horizontal="left" vertical="top" wrapText="1" indent="1"/>
    </xf>
    <xf numFmtId="0" fontId="21" fillId="8" borderId="64" xfId="10" applyFont="1" applyFill="1" applyBorder="1" applyAlignment="1">
      <alignment horizontal="center" vertical="center"/>
    </xf>
    <xf numFmtId="0" fontId="21" fillId="8" borderId="9" xfId="11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65" xfId="10" applyFont="1" applyFill="1" applyBorder="1" applyAlignment="1">
      <alignment horizontal="center" vertical="center"/>
    </xf>
    <xf numFmtId="0" fontId="22" fillId="9" borderId="9" xfId="11" applyFont="1" applyFill="1" applyBorder="1" applyAlignment="1">
      <alignment horizontal="center" vertical="center"/>
    </xf>
    <xf numFmtId="0" fontId="22" fillId="9" borderId="9" xfId="10" applyFont="1" applyFill="1" applyBorder="1" applyAlignment="1">
      <alignment horizontal="center" vertical="center"/>
    </xf>
    <xf numFmtId="0" fontId="22" fillId="9" borderId="70" xfId="10" applyFont="1" applyFill="1" applyBorder="1" applyAlignment="1">
      <alignment horizontal="center" vertical="center"/>
    </xf>
    <xf numFmtId="0" fontId="22" fillId="9" borderId="71" xfId="10" applyFont="1" applyFill="1" applyBorder="1" applyAlignment="1">
      <alignment horizontal="center" vertical="center"/>
    </xf>
    <xf numFmtId="0" fontId="22" fillId="10" borderId="9" xfId="11" applyFont="1" applyFill="1" applyBorder="1" applyAlignment="1">
      <alignment horizontal="center" vertical="center"/>
    </xf>
    <xf numFmtId="0" fontId="22" fillId="10" borderId="9" xfId="10" applyFont="1" applyFill="1" applyBorder="1" applyAlignment="1">
      <alignment horizontal="center" vertical="center"/>
    </xf>
    <xf numFmtId="0" fontId="22" fillId="10" borderId="72" xfId="10" applyFont="1" applyFill="1" applyBorder="1" applyAlignment="1">
      <alignment horizontal="center" vertical="center"/>
    </xf>
    <xf numFmtId="0" fontId="22" fillId="10" borderId="73" xfId="10" applyFont="1" applyFill="1" applyBorder="1" applyAlignment="1">
      <alignment horizontal="center" vertical="center"/>
    </xf>
    <xf numFmtId="0" fontId="22" fillId="8" borderId="64" xfId="10" applyFont="1" applyFill="1" applyBorder="1" applyAlignment="1">
      <alignment horizontal="center" vertical="center"/>
    </xf>
    <xf numFmtId="0" fontId="22" fillId="8" borderId="9" xfId="11" applyFont="1" applyFill="1" applyBorder="1" applyAlignment="1">
      <alignment horizontal="center" vertical="center"/>
    </xf>
    <xf numFmtId="0" fontId="22" fillId="8" borderId="9" xfId="10" applyFont="1" applyFill="1" applyBorder="1" applyAlignment="1">
      <alignment horizontal="center" vertical="center"/>
    </xf>
    <xf numFmtId="0" fontId="22" fillId="8" borderId="65" xfId="10" applyFont="1" applyFill="1" applyBorder="1" applyAlignment="1">
      <alignment horizontal="center" vertical="center"/>
    </xf>
    <xf numFmtId="0" fontId="22" fillId="11" borderId="9" xfId="11" applyFont="1" applyFill="1" applyBorder="1" applyAlignment="1">
      <alignment horizontal="center" vertical="center"/>
    </xf>
    <xf numFmtId="0" fontId="22" fillId="11" borderId="9" xfId="10" applyFont="1" applyFill="1" applyBorder="1" applyAlignment="1">
      <alignment horizontal="center" vertical="center"/>
    </xf>
    <xf numFmtId="0" fontId="22" fillId="11" borderId="74" xfId="10" applyFont="1" applyFill="1" applyBorder="1" applyAlignment="1">
      <alignment horizontal="center" vertical="center"/>
    </xf>
    <xf numFmtId="0" fontId="22" fillId="11" borderId="75" xfId="10" applyFont="1" applyFill="1" applyBorder="1" applyAlignment="1">
      <alignment horizontal="center" vertical="center"/>
    </xf>
    <xf numFmtId="0" fontId="22" fillId="12" borderId="9" xfId="11" applyFont="1" applyFill="1" applyBorder="1" applyAlignment="1">
      <alignment horizontal="center" vertical="center"/>
    </xf>
    <xf numFmtId="0" fontId="22" fillId="12" borderId="9" xfId="10" applyFont="1" applyFill="1" applyBorder="1" applyAlignment="1">
      <alignment horizontal="center" vertical="center"/>
    </xf>
    <xf numFmtId="0" fontId="22" fillId="12" borderId="68" xfId="10" applyFont="1" applyFill="1" applyBorder="1" applyAlignment="1">
      <alignment horizontal="center" vertical="center"/>
    </xf>
    <xf numFmtId="0" fontId="22" fillId="12" borderId="66" xfId="10" applyFont="1" applyFill="1" applyBorder="1" applyAlignment="1">
      <alignment horizontal="center" vertical="center"/>
    </xf>
    <xf numFmtId="0" fontId="22" fillId="13" borderId="9" xfId="11" applyFont="1" applyFill="1" applyBorder="1" applyAlignment="1">
      <alignment horizontal="center" vertical="center"/>
    </xf>
    <xf numFmtId="0" fontId="22" fillId="13" borderId="9" xfId="10" applyFont="1" applyFill="1" applyBorder="1" applyAlignment="1">
      <alignment horizontal="center" vertical="center"/>
    </xf>
    <xf numFmtId="0" fontId="22" fillId="13" borderId="69" xfId="10" applyFont="1" applyFill="1" applyBorder="1" applyAlignment="1">
      <alignment horizontal="center" vertical="center"/>
    </xf>
    <xf numFmtId="0" fontId="22" fillId="13" borderId="67" xfId="10" applyFont="1" applyFill="1" applyBorder="1" applyAlignment="1">
      <alignment horizontal="center" vertical="center"/>
    </xf>
    <xf numFmtId="0" fontId="15" fillId="0" borderId="0" xfId="0" applyFont="1" applyBorder="1"/>
    <xf numFmtId="0" fontId="20" fillId="0" borderId="0" xfId="0" applyFont="1" applyBorder="1" applyAlignment="1">
      <alignment horizontal="left" indent="1"/>
    </xf>
    <xf numFmtId="0" fontId="22" fillId="0" borderId="0" xfId="10" applyFont="1" applyFill="1" applyBorder="1" applyAlignment="1">
      <alignment horizontal="center" vertical="center"/>
    </xf>
    <xf numFmtId="0" fontId="22" fillId="0" borderId="0" xfId="11" applyFont="1" applyFill="1" applyBorder="1" applyAlignment="1">
      <alignment horizontal="center" vertical="center"/>
    </xf>
    <xf numFmtId="0" fontId="27" fillId="14" borderId="76" xfId="0" applyFont="1" applyFill="1" applyBorder="1" applyAlignment="1">
      <alignment vertical="center" wrapText="1"/>
    </xf>
    <xf numFmtId="0" fontId="27" fillId="0" borderId="77" xfId="0" applyFont="1" applyBorder="1" applyAlignment="1">
      <alignment vertical="center" wrapText="1"/>
    </xf>
    <xf numFmtId="0" fontId="27" fillId="15" borderId="78" xfId="0" applyFont="1" applyFill="1" applyBorder="1" applyAlignment="1">
      <alignment vertical="center" wrapText="1"/>
    </xf>
    <xf numFmtId="0" fontId="27" fillId="0" borderId="79" xfId="0" applyFont="1" applyBorder="1" applyAlignment="1">
      <alignment vertical="center" wrapText="1"/>
    </xf>
    <xf numFmtId="0" fontId="27" fillId="16" borderId="78" xfId="0" applyFont="1" applyFill="1" applyBorder="1" applyAlignment="1">
      <alignment vertical="center" wrapText="1"/>
    </xf>
    <xf numFmtId="0" fontId="27" fillId="17" borderId="78" xfId="0" applyFont="1" applyFill="1" applyBorder="1" applyAlignment="1">
      <alignment vertical="center" wrapText="1"/>
    </xf>
    <xf numFmtId="0" fontId="28" fillId="19" borderId="0" xfId="0" applyFont="1" applyFill="1" applyAlignment="1">
      <alignment horizontal="center" vertical="center" wrapText="1"/>
    </xf>
    <xf numFmtId="0" fontId="27" fillId="0" borderId="83" xfId="0" applyFont="1" applyBorder="1" applyAlignment="1">
      <alignment horizontal="center" vertical="center" wrapText="1"/>
    </xf>
    <xf numFmtId="0" fontId="27" fillId="0" borderId="84" xfId="0" applyFont="1" applyBorder="1" applyAlignment="1">
      <alignment horizontal="center" vertical="center" wrapText="1"/>
    </xf>
    <xf numFmtId="0" fontId="27" fillId="14" borderId="84" xfId="0" applyFont="1" applyFill="1" applyBorder="1" applyAlignment="1">
      <alignment horizontal="center" vertical="center" wrapText="1"/>
    </xf>
    <xf numFmtId="0" fontId="27" fillId="16" borderId="84" xfId="0" applyFont="1" applyFill="1" applyBorder="1" applyAlignment="1">
      <alignment horizontal="center" vertical="center" wrapText="1"/>
    </xf>
    <xf numFmtId="0" fontId="28" fillId="19" borderId="85" xfId="0" applyFont="1" applyFill="1" applyBorder="1" applyAlignment="1">
      <alignment horizontal="center" vertical="center" wrapText="1"/>
    </xf>
    <xf numFmtId="0" fontId="27" fillId="0" borderId="87" xfId="0" applyFont="1" applyBorder="1" applyAlignment="1">
      <alignment horizontal="center" vertical="center" wrapText="1"/>
    </xf>
    <xf numFmtId="0" fontId="27" fillId="0" borderId="88" xfId="0" applyFont="1" applyBorder="1" applyAlignment="1">
      <alignment horizontal="center" vertical="center" wrapText="1"/>
    </xf>
    <xf numFmtId="0" fontId="27" fillId="0" borderId="89" xfId="0" applyFont="1" applyBorder="1" applyAlignment="1">
      <alignment horizontal="center" vertical="center" wrapText="1"/>
    </xf>
    <xf numFmtId="0" fontId="27" fillId="0" borderId="90" xfId="0" applyFont="1" applyBorder="1" applyAlignment="1">
      <alignment horizontal="center" vertical="center" wrapText="1"/>
    </xf>
    <xf numFmtId="0" fontId="27" fillId="0" borderId="91" xfId="0" applyFont="1" applyBorder="1" applyAlignment="1">
      <alignment horizontal="center" vertical="center" wrapText="1"/>
    </xf>
    <xf numFmtId="0" fontId="27" fillId="0" borderId="83" xfId="0" applyFont="1" applyBorder="1" applyAlignment="1">
      <alignment horizontal="left" vertical="center" wrapText="1"/>
    </xf>
    <xf numFmtId="0" fontId="27" fillId="14" borderId="83" xfId="0" applyFont="1" applyFill="1" applyBorder="1" applyAlignment="1">
      <alignment horizontal="center" vertical="center" wrapText="1"/>
    </xf>
    <xf numFmtId="0" fontId="28" fillId="19" borderId="86" xfId="0" applyFont="1" applyFill="1" applyBorder="1" applyAlignment="1">
      <alignment horizontal="center" vertical="center" wrapText="1"/>
    </xf>
    <xf numFmtId="0" fontId="27" fillId="0" borderId="93" xfId="0" applyFont="1" applyBorder="1" applyAlignment="1">
      <alignment horizontal="center" vertical="center" wrapText="1"/>
    </xf>
    <xf numFmtId="0" fontId="27" fillId="0" borderId="94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16" borderId="83" xfId="0" applyFont="1" applyFill="1" applyBorder="1" applyAlignment="1">
      <alignment horizontal="center" vertical="center" wrapText="1"/>
    </xf>
    <xf numFmtId="0" fontId="27" fillId="15" borderId="84" xfId="0" applyFont="1" applyFill="1" applyBorder="1" applyAlignment="1">
      <alignment horizontal="center" vertical="center" wrapText="1"/>
    </xf>
    <xf numFmtId="0" fontId="27" fillId="15" borderId="83" xfId="0" applyFont="1" applyFill="1" applyBorder="1" applyAlignment="1">
      <alignment horizontal="center" vertical="center" wrapText="1"/>
    </xf>
    <xf numFmtId="0" fontId="28" fillId="19" borderId="0" xfId="0" applyFont="1" applyFill="1" applyBorder="1" applyAlignment="1">
      <alignment horizontal="center" vertical="center" wrapText="1"/>
    </xf>
    <xf numFmtId="0" fontId="0" fillId="0" borderId="95" xfId="0" applyBorder="1"/>
    <xf numFmtId="0" fontId="27" fillId="0" borderId="85" xfId="0" applyFont="1" applyBorder="1" applyAlignment="1">
      <alignment vertical="center" wrapText="1"/>
    </xf>
    <xf numFmtId="0" fontId="27" fillId="0" borderId="0" xfId="0" applyFont="1" applyBorder="1" applyAlignment="1">
      <alignment horizontal="center" vertical="center" wrapText="1"/>
    </xf>
    <xf numFmtId="0" fontId="0" fillId="0" borderId="0" xfId="0" applyBorder="1"/>
    <xf numFmtId="17" fontId="29" fillId="0" borderId="0" xfId="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28" fillId="19" borderId="96" xfId="0" applyFont="1" applyFill="1" applyBorder="1" applyAlignment="1">
      <alignment horizontal="center" vertical="center" wrapText="1"/>
    </xf>
    <xf numFmtId="0" fontId="27" fillId="0" borderId="97" xfId="0" applyFont="1" applyBorder="1" applyAlignment="1">
      <alignment horizontal="center" vertical="center" wrapText="1"/>
    </xf>
    <xf numFmtId="0" fontId="27" fillId="0" borderId="98" xfId="0" applyFont="1" applyBorder="1" applyAlignment="1">
      <alignment horizontal="center" vertical="center" wrapText="1"/>
    </xf>
    <xf numFmtId="0" fontId="27" fillId="0" borderId="99" xfId="0" applyFont="1" applyBorder="1" applyAlignment="1">
      <alignment horizontal="center" vertical="center" wrapText="1"/>
    </xf>
    <xf numFmtId="0" fontId="27" fillId="0" borderId="100" xfId="0" applyFont="1" applyBorder="1" applyAlignment="1">
      <alignment horizontal="center" vertical="center" wrapText="1"/>
    </xf>
    <xf numFmtId="17" fontId="29" fillId="0" borderId="101" xfId="0" applyNumberFormat="1" applyFont="1" applyFill="1" applyBorder="1" applyAlignment="1">
      <alignment horizontal="center" vertical="center" wrapText="1"/>
    </xf>
    <xf numFmtId="0" fontId="28" fillId="0" borderId="101" xfId="0" applyFont="1" applyFill="1" applyBorder="1" applyAlignment="1">
      <alignment horizontal="center" vertical="center" wrapText="1"/>
    </xf>
    <xf numFmtId="0" fontId="27" fillId="0" borderId="101" xfId="0" applyFont="1" applyFill="1" applyBorder="1" applyAlignment="1">
      <alignment horizontal="center" vertical="center" wrapText="1"/>
    </xf>
    <xf numFmtId="0" fontId="0" fillId="0" borderId="102" xfId="0" applyBorder="1"/>
    <xf numFmtId="0" fontId="27" fillId="0" borderId="81" xfId="0" applyFont="1" applyBorder="1" applyAlignment="1">
      <alignment vertical="center" wrapText="1"/>
    </xf>
    <xf numFmtId="0" fontId="27" fillId="0" borderId="106" xfId="0" applyFont="1" applyBorder="1" applyAlignment="1">
      <alignment horizontal="center" vertical="center" wrapText="1"/>
    </xf>
    <xf numFmtId="0" fontId="27" fillId="0" borderId="107" xfId="0" applyFont="1" applyBorder="1" applyAlignment="1">
      <alignment vertical="center" wrapText="1"/>
    </xf>
    <xf numFmtId="0" fontId="27" fillId="0" borderId="76" xfId="0" applyFont="1" applyBorder="1" applyAlignment="1">
      <alignment horizontal="center" vertical="center" wrapText="1"/>
    </xf>
    <xf numFmtId="0" fontId="30" fillId="0" borderId="78" xfId="0" applyFont="1" applyBorder="1" applyAlignment="1">
      <alignment vertical="center" wrapText="1"/>
    </xf>
    <xf numFmtId="0" fontId="30" fillId="0" borderId="79" xfId="0" applyFont="1" applyBorder="1" applyAlignment="1">
      <alignment vertical="center" wrapText="1"/>
    </xf>
    <xf numFmtId="0" fontId="30" fillId="0" borderId="0" xfId="0" applyFont="1" applyBorder="1" applyAlignment="1">
      <alignment vertical="center" wrapText="1"/>
    </xf>
    <xf numFmtId="0" fontId="30" fillId="0" borderId="76" xfId="0" applyFont="1" applyBorder="1" applyAlignment="1">
      <alignment vertical="center" wrapText="1"/>
    </xf>
    <xf numFmtId="0" fontId="30" fillId="0" borderId="77" xfId="0" applyFont="1" applyBorder="1" applyAlignment="1">
      <alignment vertical="center" wrapText="1"/>
    </xf>
    <xf numFmtId="0" fontId="31" fillId="21" borderId="76" xfId="0" applyFont="1" applyFill="1" applyBorder="1" applyAlignment="1">
      <alignment vertical="center" wrapText="1"/>
    </xf>
    <xf numFmtId="0" fontId="31" fillId="21" borderId="77" xfId="0" applyFont="1" applyFill="1" applyBorder="1" applyAlignment="1">
      <alignment vertical="center" wrapText="1"/>
    </xf>
    <xf numFmtId="0" fontId="27" fillId="0" borderId="84" xfId="0" applyFont="1" applyFill="1" applyBorder="1" applyAlignment="1">
      <alignment horizontal="center" vertical="center" wrapText="1"/>
    </xf>
    <xf numFmtId="0" fontId="31" fillId="15" borderId="76" xfId="0" applyFont="1" applyFill="1" applyBorder="1" applyAlignment="1">
      <alignment vertical="center" wrapText="1"/>
    </xf>
    <xf numFmtId="0" fontId="31" fillId="15" borderId="77" xfId="0" applyFont="1" applyFill="1" applyBorder="1" applyAlignment="1">
      <alignment vertical="center" wrapText="1"/>
    </xf>
    <xf numFmtId="0" fontId="31" fillId="14" borderId="76" xfId="0" applyFont="1" applyFill="1" applyBorder="1" applyAlignment="1">
      <alignment vertical="center" wrapText="1"/>
    </xf>
    <xf numFmtId="0" fontId="31" fillId="14" borderId="77" xfId="0" applyFont="1" applyFill="1" applyBorder="1" applyAlignment="1">
      <alignment vertical="center" wrapText="1"/>
    </xf>
    <xf numFmtId="0" fontId="31" fillId="16" borderId="76" xfId="0" applyFont="1" applyFill="1" applyBorder="1" applyAlignment="1">
      <alignment vertical="center" wrapText="1"/>
    </xf>
    <xf numFmtId="0" fontId="31" fillId="16" borderId="77" xfId="0" applyFont="1" applyFill="1" applyBorder="1" applyAlignment="1">
      <alignment vertical="center" wrapText="1"/>
    </xf>
    <xf numFmtId="0" fontId="27" fillId="20" borderId="78" xfId="0" applyFont="1" applyFill="1" applyBorder="1" applyAlignment="1">
      <alignment vertical="center" wrapText="1"/>
    </xf>
    <xf numFmtId="0" fontId="27" fillId="20" borderId="84" xfId="0" applyFont="1" applyFill="1" applyBorder="1" applyAlignment="1">
      <alignment horizontal="center" vertical="center" wrapText="1"/>
    </xf>
    <xf numFmtId="0" fontId="27" fillId="20" borderId="83" xfId="0" applyFont="1" applyFill="1" applyBorder="1" applyAlignment="1">
      <alignment horizontal="center" vertical="center" wrapText="1"/>
    </xf>
    <xf numFmtId="0" fontId="27" fillId="22" borderId="84" xfId="0" applyFont="1" applyFill="1" applyBorder="1" applyAlignment="1">
      <alignment horizontal="center" vertical="center" wrapText="1"/>
    </xf>
    <xf numFmtId="0" fontId="27" fillId="22" borderId="88" xfId="0" applyFont="1" applyFill="1" applyBorder="1" applyAlignment="1">
      <alignment horizontal="center" vertical="center" wrapText="1"/>
    </xf>
    <xf numFmtId="0" fontId="27" fillId="22" borderId="94" xfId="0" applyFont="1" applyFill="1" applyBorder="1" applyAlignment="1">
      <alignment horizontal="center" vertical="center" wrapText="1"/>
    </xf>
    <xf numFmtId="0" fontId="27" fillId="22" borderId="83" xfId="0" applyFont="1" applyFill="1" applyBorder="1" applyAlignment="1">
      <alignment horizontal="center" vertical="center" wrapText="1"/>
    </xf>
    <xf numFmtId="0" fontId="27" fillId="22" borderId="93" xfId="0" applyFont="1" applyFill="1" applyBorder="1" applyAlignment="1">
      <alignment horizontal="center" vertical="center" wrapText="1"/>
    </xf>
    <xf numFmtId="0" fontId="26" fillId="0" borderId="30" xfId="6" applyNumberFormat="1" applyFont="1" applyFill="1" applyBorder="1" applyAlignment="1">
      <alignment horizontal="left" vertical="top" wrapText="1" indent="1"/>
    </xf>
    <xf numFmtId="0" fontId="33" fillId="14" borderId="13" xfId="6" applyNumberFormat="1" applyFont="1" applyFill="1" applyBorder="1">
      <alignment horizontal="left" vertical="top" wrapText="1" indent="1"/>
    </xf>
    <xf numFmtId="0" fontId="34" fillId="14" borderId="30" xfId="6" applyNumberFormat="1" applyFont="1" applyFill="1" applyBorder="1">
      <alignment horizontal="left" vertical="top" wrapText="1" indent="1"/>
    </xf>
    <xf numFmtId="0" fontId="33" fillId="14" borderId="30" xfId="6" applyNumberFormat="1" applyFont="1" applyFill="1" applyBorder="1">
      <alignment horizontal="left" vertical="top" wrapText="1" indent="1"/>
    </xf>
    <xf numFmtId="0" fontId="38" fillId="14" borderId="30" xfId="6" applyNumberFormat="1" applyFont="1" applyFill="1" applyBorder="1">
      <alignment horizontal="left" vertical="top" wrapText="1" indent="1"/>
    </xf>
    <xf numFmtId="0" fontId="38" fillId="15" borderId="11" xfId="6" applyNumberFormat="1" applyFont="1" applyFill="1" applyBorder="1">
      <alignment horizontal="left" vertical="top" wrapText="1" indent="1"/>
    </xf>
    <xf numFmtId="0" fontId="34" fillId="15" borderId="46" xfId="6" applyNumberFormat="1" applyFont="1" applyFill="1" applyBorder="1">
      <alignment horizontal="left" vertical="top" wrapText="1" indent="1"/>
    </xf>
    <xf numFmtId="0" fontId="34" fillId="15" borderId="14" xfId="6" applyNumberFormat="1" applyFont="1" applyFill="1" applyBorder="1">
      <alignment horizontal="left" vertical="top" wrapText="1" indent="1"/>
    </xf>
    <xf numFmtId="0" fontId="40" fillId="15" borderId="55" xfId="6" applyNumberFormat="1" applyFont="1" applyFill="1" applyBorder="1">
      <alignment horizontal="left" vertical="top" wrapText="1" indent="1"/>
    </xf>
    <xf numFmtId="0" fontId="34" fillId="15" borderId="58" xfId="6" applyNumberFormat="1" applyFont="1" applyFill="1" applyBorder="1">
      <alignment horizontal="left" vertical="top" wrapText="1" indent="1"/>
    </xf>
    <xf numFmtId="0" fontId="38" fillId="15" borderId="23" xfId="6" applyNumberFormat="1" applyFont="1" applyFill="1" applyBorder="1">
      <alignment horizontal="left" vertical="top" wrapText="1" indent="1"/>
    </xf>
    <xf numFmtId="0" fontId="34" fillId="15" borderId="33" xfId="6" applyNumberFormat="1" applyFont="1" applyFill="1" applyBorder="1">
      <alignment horizontal="left" vertical="top" wrapText="1" indent="1"/>
    </xf>
    <xf numFmtId="0" fontId="34" fillId="15" borderId="55" xfId="6" applyNumberFormat="1" applyFont="1" applyFill="1" applyBorder="1">
      <alignment horizontal="left" vertical="top" wrapText="1" indent="1"/>
    </xf>
    <xf numFmtId="0" fontId="37" fillId="23" borderId="16" xfId="6" applyNumberFormat="1" applyFont="1" applyFill="1" applyBorder="1">
      <alignment horizontal="left" vertical="top" wrapText="1" indent="1"/>
    </xf>
    <xf numFmtId="0" fontId="16" fillId="23" borderId="11" xfId="6" applyNumberFormat="1" applyFont="1" applyFill="1" applyBorder="1">
      <alignment horizontal="left" vertical="top" wrapText="1" indent="1"/>
    </xf>
    <xf numFmtId="0" fontId="16" fillId="23" borderId="41" xfId="6" applyNumberFormat="1" applyFont="1" applyFill="1" applyBorder="1">
      <alignment horizontal="left" vertical="top" wrapText="1" indent="1"/>
    </xf>
    <xf numFmtId="0" fontId="16" fillId="23" borderId="39" xfId="6" applyNumberFormat="1" applyFont="1" applyFill="1" applyBorder="1">
      <alignment horizontal="left" vertical="top" wrapText="1" indent="1"/>
    </xf>
    <xf numFmtId="0" fontId="16" fillId="23" borderId="0" xfId="6" applyNumberFormat="1" applyFont="1" applyFill="1" applyBorder="1">
      <alignment horizontal="left" vertical="top" wrapText="1" indent="1"/>
    </xf>
    <xf numFmtId="0" fontId="37" fillId="23" borderId="11" xfId="6" applyNumberFormat="1" applyFont="1" applyFill="1" applyBorder="1">
      <alignment horizontal="left" vertical="top" wrapText="1" indent="1"/>
    </xf>
    <xf numFmtId="0" fontId="42" fillId="23" borderId="11" xfId="6" applyNumberFormat="1" applyFont="1" applyFill="1" applyBorder="1" applyAlignment="1">
      <alignment horizontal="center" vertical="top" wrapText="1"/>
    </xf>
    <xf numFmtId="0" fontId="41" fillId="23" borderId="41" xfId="6" applyNumberFormat="1" applyFont="1" applyFill="1" applyBorder="1" applyAlignment="1">
      <alignment horizontal="center" vertical="top" wrapText="1"/>
    </xf>
    <xf numFmtId="0" fontId="41" fillId="23" borderId="13" xfId="6" applyNumberFormat="1" applyFont="1" applyFill="1" applyBorder="1" applyAlignment="1">
      <alignment horizontal="center" vertical="top" wrapText="1"/>
    </xf>
    <xf numFmtId="0" fontId="16" fillId="23" borderId="55" xfId="6" applyNumberFormat="1" applyFont="1" applyFill="1" applyBorder="1">
      <alignment horizontal="left" vertical="top" wrapText="1" indent="1"/>
    </xf>
    <xf numFmtId="0" fontId="41" fillId="23" borderId="0" xfId="6" applyNumberFormat="1" applyFont="1" applyFill="1" applyBorder="1" applyAlignment="1">
      <alignment horizontal="center" vertical="top" wrapText="1"/>
    </xf>
    <xf numFmtId="0" fontId="34" fillId="16" borderId="14" xfId="6" applyNumberFormat="1" applyFont="1" applyFill="1" applyBorder="1">
      <alignment horizontal="left" vertical="top" wrapText="1" indent="1"/>
    </xf>
    <xf numFmtId="0" fontId="37" fillId="16" borderId="23" xfId="6" applyNumberFormat="1" applyFont="1" applyFill="1" applyBorder="1">
      <alignment horizontal="left" vertical="top" wrapText="1" indent="1"/>
    </xf>
    <xf numFmtId="0" fontId="33" fillId="14" borderId="21" xfId="6" applyNumberFormat="1" applyFont="1" applyFill="1" applyBorder="1">
      <alignment horizontal="left" vertical="top" wrapText="1" indent="1"/>
    </xf>
    <xf numFmtId="0" fontId="32" fillId="16" borderId="23" xfId="6" applyNumberFormat="1" applyFont="1" applyFill="1" applyBorder="1">
      <alignment horizontal="left" vertical="top" wrapText="1" indent="1"/>
    </xf>
    <xf numFmtId="0" fontId="33" fillId="16" borderId="33" xfId="6" applyNumberFormat="1" applyFont="1" applyFill="1" applyBorder="1">
      <alignment horizontal="left" vertical="top" wrapText="1" indent="1"/>
    </xf>
    <xf numFmtId="0" fontId="32" fillId="16" borderId="33" xfId="6" applyNumberFormat="1" applyFont="1" applyFill="1" applyBorder="1">
      <alignment horizontal="left" vertical="top" wrapText="1" indent="1"/>
    </xf>
    <xf numFmtId="0" fontId="32" fillId="16" borderId="39" xfId="6" applyNumberFormat="1" applyFont="1" applyFill="1" applyBorder="1">
      <alignment horizontal="left" vertical="top" wrapText="1" indent="1"/>
    </xf>
    <xf numFmtId="0" fontId="34" fillId="20" borderId="46" xfId="6" applyNumberFormat="1" applyFont="1" applyFill="1" applyBorder="1">
      <alignment horizontal="left" vertical="top" wrapText="1" indent="1"/>
    </xf>
    <xf numFmtId="0" fontId="32" fillId="20" borderId="13" xfId="6" applyNumberFormat="1" applyFont="1" applyFill="1" applyBorder="1">
      <alignment horizontal="left" vertical="top" wrapText="1" indent="1"/>
    </xf>
    <xf numFmtId="0" fontId="34" fillId="20" borderId="13" xfId="6" applyNumberFormat="1" applyFont="1" applyFill="1" applyBorder="1">
      <alignment horizontal="left" vertical="top" wrapText="1" indent="1"/>
    </xf>
    <xf numFmtId="0" fontId="34" fillId="20" borderId="58" xfId="6" applyNumberFormat="1" applyFont="1" applyFill="1" applyBorder="1">
      <alignment horizontal="left" vertical="top" wrapText="1" indent="1"/>
    </xf>
    <xf numFmtId="0" fontId="32" fillId="20" borderId="58" xfId="6" applyNumberFormat="1" applyFont="1" applyFill="1" applyBorder="1">
      <alignment horizontal="left" vertical="top" wrapText="1" indent="1"/>
    </xf>
    <xf numFmtId="0" fontId="34" fillId="20" borderId="21" xfId="6" applyNumberFormat="1" applyFont="1" applyFill="1" applyBorder="1">
      <alignment horizontal="left" vertical="top" wrapText="1" indent="1"/>
    </xf>
    <xf numFmtId="0" fontId="32" fillId="20" borderId="21" xfId="6" applyNumberFormat="1" applyFont="1" applyFill="1" applyBorder="1">
      <alignment horizontal="left" vertical="top" wrapText="1" indent="1"/>
    </xf>
    <xf numFmtId="0" fontId="34" fillId="20" borderId="30" xfId="6" applyNumberFormat="1" applyFont="1" applyFill="1" applyBorder="1">
      <alignment horizontal="left" vertical="top" wrapText="1" indent="1"/>
    </xf>
    <xf numFmtId="0" fontId="38" fillId="0" borderId="30" xfId="6" applyNumberFormat="1" applyFont="1" applyFill="1" applyBorder="1">
      <alignment horizontal="left" vertical="top" wrapText="1" indent="1"/>
    </xf>
    <xf numFmtId="0" fontId="30" fillId="0" borderId="108" xfId="0" applyFont="1" applyBorder="1" applyAlignment="1">
      <alignment vertical="center" wrapText="1"/>
    </xf>
    <xf numFmtId="0" fontId="30" fillId="0" borderId="78" xfId="0" applyFont="1" applyBorder="1" applyAlignment="1">
      <alignment vertical="center" wrapText="1"/>
    </xf>
    <xf numFmtId="17" fontId="29" fillId="18" borderId="80" xfId="0" applyNumberFormat="1" applyFont="1" applyFill="1" applyBorder="1" applyAlignment="1">
      <alignment horizontal="center" vertical="center" wrapText="1"/>
    </xf>
    <xf numFmtId="17" fontId="29" fillId="18" borderId="81" xfId="0" applyNumberFormat="1" applyFont="1" applyFill="1" applyBorder="1" applyAlignment="1">
      <alignment horizontal="center" vertical="center" wrapText="1"/>
    </xf>
    <xf numFmtId="17" fontId="29" fillId="18" borderId="82" xfId="0" applyNumberFormat="1" applyFont="1" applyFill="1" applyBorder="1" applyAlignment="1">
      <alignment horizontal="center" vertical="center" wrapText="1"/>
    </xf>
    <xf numFmtId="17" fontId="29" fillId="18" borderId="86" xfId="0" applyNumberFormat="1" applyFont="1" applyFill="1" applyBorder="1" applyAlignment="1">
      <alignment horizontal="center" vertical="center" wrapText="1"/>
    </xf>
    <xf numFmtId="17" fontId="29" fillId="18" borderId="103" xfId="0" applyNumberFormat="1" applyFont="1" applyFill="1" applyBorder="1" applyAlignment="1">
      <alignment horizontal="center" vertical="center" wrapText="1"/>
    </xf>
    <xf numFmtId="17" fontId="29" fillId="18" borderId="104" xfId="0" applyNumberFormat="1" applyFont="1" applyFill="1" applyBorder="1" applyAlignment="1">
      <alignment horizontal="center" vertical="center" wrapText="1"/>
    </xf>
    <xf numFmtId="17" fontId="29" fillId="18" borderId="77" xfId="0" applyNumberFormat="1" applyFont="1" applyFill="1" applyBorder="1" applyAlignment="1">
      <alignment horizontal="center" vertical="center" wrapText="1"/>
    </xf>
    <xf numFmtId="0" fontId="27" fillId="0" borderId="81" xfId="0" applyFont="1" applyBorder="1" applyAlignment="1">
      <alignment vertical="center" wrapText="1"/>
    </xf>
    <xf numFmtId="17" fontId="29" fillId="18" borderId="105" xfId="0" applyNumberFormat="1" applyFont="1" applyFill="1" applyBorder="1" applyAlignment="1">
      <alignment horizontal="center" vertical="center" wrapText="1"/>
    </xf>
    <xf numFmtId="17" fontId="29" fillId="18" borderId="102" xfId="0" applyNumberFormat="1" applyFont="1" applyFill="1" applyBorder="1" applyAlignment="1">
      <alignment horizontal="center" vertical="center" wrapText="1"/>
    </xf>
    <xf numFmtId="17" fontId="29" fillId="18" borderId="79" xfId="0" applyNumberFormat="1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left" vertical="center"/>
    </xf>
    <xf numFmtId="164" fontId="18" fillId="0" borderId="51" xfId="8" applyFont="1" applyBorder="1" applyAlignment="1">
      <alignment horizontal="left" wrapText="1" indent="1"/>
    </xf>
    <xf numFmtId="164" fontId="18" fillId="0" borderId="48" xfId="8" applyFont="1" applyBorder="1" applyAlignment="1">
      <alignment horizontal="left" wrapText="1" indent="1"/>
    </xf>
    <xf numFmtId="164" fontId="18" fillId="0" borderId="52" xfId="8" applyFont="1" applyBorder="1" applyAlignment="1">
      <alignment horizontal="left" wrapText="1" indent="1"/>
    </xf>
    <xf numFmtId="164" fontId="18" fillId="0" borderId="17" xfId="8" applyFont="1" applyBorder="1" applyAlignment="1">
      <alignment horizontal="left" wrapText="1" indent="1"/>
    </xf>
    <xf numFmtId="164" fontId="18" fillId="0" borderId="15" xfId="8" applyFont="1" applyBorder="1" applyAlignment="1">
      <alignment horizontal="left" wrapText="1" indent="1"/>
    </xf>
    <xf numFmtId="164" fontId="18" fillId="0" borderId="18" xfId="8" applyFont="1" applyBorder="1" applyAlignment="1">
      <alignment horizontal="left" wrapText="1" indent="1"/>
    </xf>
    <xf numFmtId="0" fontId="16" fillId="0" borderId="53" xfId="7" applyNumberFormat="1" applyFont="1" applyBorder="1">
      <alignment horizontal="left" vertical="top" wrapText="1" indent="1"/>
    </xf>
    <xf numFmtId="0" fontId="16" fillId="0" borderId="50" xfId="7" applyNumberFormat="1" applyFont="1" applyBorder="1">
      <alignment horizontal="left" vertical="top" wrapText="1" indent="1"/>
    </xf>
    <xf numFmtId="0" fontId="16" fillId="0" borderId="54" xfId="7" applyNumberFormat="1" applyFont="1" applyBorder="1">
      <alignment horizontal="left" vertical="top" wrapText="1" indent="1"/>
    </xf>
    <xf numFmtId="0" fontId="16" fillId="0" borderId="0" xfId="7" applyNumberFormat="1" applyFont="1" applyBorder="1">
      <alignment horizontal="left" vertical="top" wrapText="1" indent="1"/>
    </xf>
    <xf numFmtId="164" fontId="18" fillId="0" borderId="60" xfId="8" applyFont="1" applyBorder="1" applyAlignment="1">
      <alignment horizontal="left" wrapText="1" indent="1"/>
    </xf>
    <xf numFmtId="164" fontId="18" fillId="0" borderId="57" xfId="8" applyFont="1" applyBorder="1" applyAlignment="1">
      <alignment horizontal="left" wrapText="1" indent="1"/>
    </xf>
    <xf numFmtId="164" fontId="18" fillId="0" borderId="61" xfId="8" applyFont="1" applyBorder="1" applyAlignment="1">
      <alignment horizontal="left" wrapText="1" indent="1"/>
    </xf>
    <xf numFmtId="0" fontId="16" fillId="0" borderId="62" xfId="7" applyNumberFormat="1" applyFont="1" applyBorder="1">
      <alignment horizontal="left" vertical="top" wrapText="1" indent="1"/>
    </xf>
    <xf numFmtId="0" fontId="16" fillId="0" borderId="59" xfId="7" applyNumberFormat="1" applyFont="1" applyBorder="1">
      <alignment horizontal="left" vertical="top" wrapText="1" indent="1"/>
    </xf>
    <xf numFmtId="0" fontId="16" fillId="0" borderId="63" xfId="7" applyNumberFormat="1" applyFont="1" applyBorder="1">
      <alignment horizontal="left" vertical="top" wrapText="1" indent="1"/>
    </xf>
    <xf numFmtId="0" fontId="16" fillId="0" borderId="28" xfId="7" applyNumberFormat="1" applyFont="1" applyBorder="1">
      <alignment horizontal="left" vertical="top" wrapText="1" indent="1"/>
    </xf>
    <xf numFmtId="0" fontId="16" fillId="0" borderId="25" xfId="7" applyNumberFormat="1" applyFont="1" applyBorder="1">
      <alignment horizontal="left" vertical="top" wrapText="1" indent="1"/>
    </xf>
    <xf numFmtId="0" fontId="16" fillId="0" borderId="29" xfId="7" applyNumberFormat="1" applyFont="1" applyBorder="1">
      <alignment horizontal="left" vertical="top" wrapText="1" indent="1"/>
    </xf>
    <xf numFmtId="164" fontId="18" fillId="0" borderId="0" xfId="8" applyFont="1" applyBorder="1" applyAlignment="1">
      <alignment horizontal="left" wrapText="1" indent="1"/>
    </xf>
    <xf numFmtId="0" fontId="16" fillId="0" borderId="37" xfId="7" applyNumberFormat="1" applyFont="1" applyBorder="1">
      <alignment horizontal="left" vertical="top" wrapText="1" indent="1"/>
    </xf>
    <xf numFmtId="0" fontId="16" fillId="0" borderId="34" xfId="7" applyNumberFormat="1" applyFont="1" applyBorder="1">
      <alignment horizontal="left" vertical="top" wrapText="1" indent="1"/>
    </xf>
    <xf numFmtId="0" fontId="16" fillId="0" borderId="38" xfId="7" applyNumberFormat="1" applyFont="1" applyBorder="1">
      <alignment horizontal="left" vertical="top" wrapText="1" indent="1"/>
    </xf>
    <xf numFmtId="164" fontId="18" fillId="0" borderId="35" xfId="8" applyFont="1" applyBorder="1" applyAlignment="1">
      <alignment horizontal="left" wrapText="1" indent="1"/>
    </xf>
    <xf numFmtId="164" fontId="18" fillId="0" borderId="32" xfId="8" applyFont="1" applyBorder="1" applyAlignment="1">
      <alignment horizontal="left" wrapText="1" indent="1"/>
    </xf>
    <xf numFmtId="164" fontId="18" fillId="0" borderId="36" xfId="8" applyFont="1" applyBorder="1" applyAlignment="1">
      <alignment horizontal="left" wrapText="1" indent="1"/>
    </xf>
    <xf numFmtId="0" fontId="25" fillId="0" borderId="17" xfId="8" applyNumberFormat="1" applyFont="1" applyBorder="1" applyAlignment="1">
      <alignment horizontal="left" wrapText="1" indent="1"/>
    </xf>
    <xf numFmtId="0" fontId="25" fillId="0" borderId="15" xfId="8" applyNumberFormat="1" applyFont="1" applyBorder="1" applyAlignment="1">
      <alignment horizontal="left" wrapText="1" indent="1"/>
    </xf>
    <xf numFmtId="0" fontId="25" fillId="0" borderId="18" xfId="8" applyNumberFormat="1" applyFont="1" applyBorder="1" applyAlignment="1">
      <alignment horizontal="left" wrapText="1" indent="1"/>
    </xf>
    <xf numFmtId="0" fontId="24" fillId="0" borderId="19" xfId="7" applyNumberFormat="1" applyFont="1" applyBorder="1">
      <alignment horizontal="left" vertical="top" wrapText="1" indent="1"/>
    </xf>
    <xf numFmtId="0" fontId="24" fillId="0" borderId="16" xfId="7" applyNumberFormat="1" applyFont="1" applyBorder="1">
      <alignment horizontal="left" vertical="top" wrapText="1" indent="1"/>
    </xf>
    <xf numFmtId="0" fontId="24" fillId="0" borderId="20" xfId="7" applyNumberFormat="1" applyFont="1" applyBorder="1">
      <alignment horizontal="left" vertical="top" wrapText="1" indent="1"/>
    </xf>
    <xf numFmtId="0" fontId="16" fillId="0" borderId="19" xfId="7" applyNumberFormat="1" applyFont="1" applyBorder="1">
      <alignment horizontal="left" vertical="top" wrapText="1" indent="1"/>
    </xf>
    <xf numFmtId="0" fontId="16" fillId="0" borderId="16" xfId="7" applyNumberFormat="1" applyFont="1" applyBorder="1">
      <alignment horizontal="left" vertical="top" wrapText="1" indent="1"/>
    </xf>
    <xf numFmtId="0" fontId="16" fillId="0" borderId="20" xfId="7" applyNumberFormat="1" applyFont="1" applyBorder="1">
      <alignment horizontal="left" vertical="top" wrapText="1" indent="1"/>
    </xf>
    <xf numFmtId="0" fontId="16" fillId="0" borderId="44" xfId="7" applyNumberFormat="1" applyFont="1" applyBorder="1">
      <alignment horizontal="left" vertical="top" wrapText="1" indent="1"/>
    </xf>
    <xf numFmtId="0" fontId="16" fillId="0" borderId="41" xfId="7" applyNumberFormat="1" applyFont="1" applyBorder="1">
      <alignment horizontal="left" vertical="top" wrapText="1" indent="1"/>
    </xf>
    <xf numFmtId="0" fontId="16" fillId="0" borderId="45" xfId="7" applyNumberFormat="1" applyFont="1" applyBorder="1">
      <alignment horizontal="left" vertical="top" wrapText="1" indent="1"/>
    </xf>
    <xf numFmtId="164" fontId="18" fillId="0" borderId="42" xfId="8" applyFont="1" applyBorder="1" applyAlignment="1">
      <alignment horizontal="left" wrapText="1" indent="1"/>
    </xf>
    <xf numFmtId="164" fontId="18" fillId="0" borderId="40" xfId="8" applyFont="1" applyBorder="1" applyAlignment="1">
      <alignment horizontal="left" wrapText="1" indent="1"/>
    </xf>
    <xf numFmtId="164" fontId="18" fillId="0" borderId="43" xfId="8" applyFont="1" applyBorder="1" applyAlignment="1">
      <alignment horizontal="left" wrapText="1" indent="1"/>
    </xf>
    <xf numFmtId="164" fontId="18" fillId="0" borderId="26" xfId="8" applyFont="1" applyBorder="1" applyAlignment="1">
      <alignment horizontal="left" wrapText="1" indent="1"/>
    </xf>
    <xf numFmtId="164" fontId="18" fillId="0" borderId="24" xfId="8" applyFont="1" applyBorder="1" applyAlignment="1">
      <alignment horizontal="left" wrapText="1" indent="1"/>
    </xf>
    <xf numFmtId="164" fontId="18" fillId="0" borderId="27" xfId="8" applyFont="1" applyBorder="1" applyAlignment="1">
      <alignment horizontal="left" wrapText="1" indent="1"/>
    </xf>
    <xf numFmtId="0" fontId="27" fillId="24" borderId="84" xfId="0" applyFont="1" applyFill="1" applyBorder="1" applyAlignment="1">
      <alignment horizontal="center" vertical="center" wrapText="1"/>
    </xf>
    <xf numFmtId="0" fontId="27" fillId="0" borderId="109" xfId="0" applyFont="1" applyFill="1" applyBorder="1" applyAlignment="1">
      <alignment horizontal="center" vertical="center" wrapText="1"/>
    </xf>
    <xf numFmtId="0" fontId="33" fillId="0" borderId="13" xfId="6" applyNumberFormat="1" applyFont="1" applyFill="1" applyBorder="1">
      <alignment horizontal="left" vertical="top" wrapText="1" indent="1"/>
    </xf>
    <xf numFmtId="0" fontId="34" fillId="0" borderId="46" xfId="6" applyNumberFormat="1" applyFont="1" applyFill="1" applyBorder="1">
      <alignment horizontal="left" vertical="top" wrapText="1" indent="1"/>
    </xf>
  </cellXfs>
  <cellStyles count="16">
    <cellStyle name="40% - Accent1" xfId="1" builtinId="31" customBuiltin="1"/>
    <cellStyle name="Accent1" xfId="3" builtinId="29" customBuiltin="1"/>
    <cellStyle name="Accent5" xfId="4" builtinId="45" customBuiltin="1"/>
    <cellStyle name="Day" xfId="5" xr:uid="{00000000-0005-0000-0000-000003000000}"/>
    <cellStyle name="Day Detail" xfId="6" xr:uid="{00000000-0005-0000-0000-000004000000}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te" xfId="13" builtinId="10" customBuiltin="1"/>
    <cellStyle name="Notes" xfId="7" xr:uid="{00000000-0005-0000-0000-00000C000000}"/>
    <cellStyle name="Notes Header" xfId="8" xr:uid="{00000000-0005-0000-0000-00000D000000}"/>
    <cellStyle name="Title" xfId="9" builtinId="15" customBuiltin="1"/>
    <cellStyle name="Total" xfId="15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FFD921"/>
      <color rgb="FFADC020"/>
      <color rgb="FF36B4CD"/>
      <color rgb="FFCC99FF"/>
      <color rgb="FF00CC99"/>
      <color rgb="FFCCCCFF"/>
      <color rgb="FFCCE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Picture_1" descr="Cartoon graphic of two people celebrating the New Year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Picture_2" descr="Cartoon graphic of a guy on skateboard in a school zone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Picture_3" descr="Cartoon graphic of a couple attending a prom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Picture_4" descr="Cartoon graphic of a guy studying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Picture_5" descr="Cartoon graphic of two friends having a snack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Picture_6" descr="Cartoon graphic of graduatio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Picture_7" descr="Cartoon graphic of two people playing volleyball in a beach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Picture_8" descr="Cartoon graphic of a girl singing on a talent show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Picture_9" descr="Cartoon graphic of a football player and a cheerleader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Picture_10" descr="Cartoon graphic of two people doing trick or treat" title="Banner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Picture_11" descr="Cartoon graphic of a guy in the library" title="Banner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Picture_12" descr="Cartoon graphic of two people singing a Christmas song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BFEF4-4BFA-44F3-937D-82E5C1203A36}">
  <sheetPr>
    <tabColor theme="7" tint="0.39997558519241921"/>
  </sheetPr>
  <dimension ref="A1:B45"/>
  <sheetViews>
    <sheetView topLeftCell="A13" zoomScale="130" zoomScaleNormal="130" workbookViewId="0">
      <selection activeCell="D18" sqref="D18"/>
    </sheetView>
  </sheetViews>
  <sheetFormatPr defaultRowHeight="14" x14ac:dyDescent="0.3"/>
  <cols>
    <col min="1" max="1" width="47.75" customWidth="1"/>
    <col min="2" max="2" width="25.58203125" customWidth="1"/>
  </cols>
  <sheetData>
    <row r="1" spans="1:2" ht="25.5" customHeight="1" thickBot="1" x14ac:dyDescent="0.35">
      <c r="A1" s="147" t="s">
        <v>14</v>
      </c>
      <c r="B1" s="148" t="s">
        <v>15</v>
      </c>
    </row>
    <row r="2" spans="1:2" ht="18.5" customHeight="1" thickBot="1" x14ac:dyDescent="0.35">
      <c r="A2" s="137" t="s">
        <v>16</v>
      </c>
      <c r="B2" s="138" t="s">
        <v>97</v>
      </c>
    </row>
    <row r="3" spans="1:2" ht="18.5" customHeight="1" thickBot="1" x14ac:dyDescent="0.35">
      <c r="A3" s="137" t="s">
        <v>17</v>
      </c>
      <c r="B3" s="138" t="s">
        <v>96</v>
      </c>
    </row>
    <row r="4" spans="1:2" ht="17" customHeight="1" thickBot="1" x14ac:dyDescent="0.35">
      <c r="A4" s="137" t="s">
        <v>18</v>
      </c>
      <c r="B4" s="138" t="s">
        <v>95</v>
      </c>
    </row>
    <row r="5" spans="1:2" ht="14" customHeight="1" thickBot="1" x14ac:dyDescent="0.35">
      <c r="A5" s="137" t="s">
        <v>19</v>
      </c>
      <c r="B5" s="138" t="s">
        <v>94</v>
      </c>
    </row>
    <row r="6" spans="1:2" ht="16.5" customHeight="1" thickBot="1" x14ac:dyDescent="0.35">
      <c r="A6" s="137" t="s">
        <v>20</v>
      </c>
      <c r="B6" s="138" t="s">
        <v>93</v>
      </c>
    </row>
    <row r="7" spans="1:2" ht="15.5" customHeight="1" thickBot="1" x14ac:dyDescent="0.35">
      <c r="A7" s="137" t="s">
        <v>21</v>
      </c>
      <c r="B7" s="138" t="s">
        <v>92</v>
      </c>
    </row>
    <row r="8" spans="1:2" ht="16" customHeight="1" thickBot="1" x14ac:dyDescent="0.35">
      <c r="A8" s="137" t="s">
        <v>22</v>
      </c>
      <c r="B8" s="138" t="s">
        <v>98</v>
      </c>
    </row>
    <row r="9" spans="1:2" ht="15.5" customHeight="1" thickBot="1" x14ac:dyDescent="0.35">
      <c r="A9" s="137" t="s">
        <v>23</v>
      </c>
      <c r="B9" s="138" t="s">
        <v>109</v>
      </c>
    </row>
    <row r="10" spans="1:2" ht="15" customHeight="1" thickBot="1" x14ac:dyDescent="0.35"/>
    <row r="11" spans="1:2" ht="23.5" customHeight="1" thickBot="1" x14ac:dyDescent="0.35">
      <c r="A11" s="145" t="s">
        <v>24</v>
      </c>
      <c r="B11" s="146" t="s">
        <v>25</v>
      </c>
    </row>
    <row r="12" spans="1:2" ht="15" thickBot="1" x14ac:dyDescent="0.35">
      <c r="A12" s="137" t="s">
        <v>26</v>
      </c>
      <c r="B12" s="138" t="s">
        <v>124</v>
      </c>
    </row>
    <row r="13" spans="1:2" x14ac:dyDescent="0.3">
      <c r="A13" s="199" t="s">
        <v>27</v>
      </c>
      <c r="B13" s="199" t="s">
        <v>125</v>
      </c>
    </row>
    <row r="14" spans="1:2" ht="14.5" thickBot="1" x14ac:dyDescent="0.35">
      <c r="A14" s="200"/>
      <c r="B14" s="200"/>
    </row>
    <row r="15" spans="1:2" ht="15" thickBot="1" x14ac:dyDescent="0.35">
      <c r="A15" s="137" t="s">
        <v>28</v>
      </c>
      <c r="B15" s="138" t="s">
        <v>126</v>
      </c>
    </row>
    <row r="16" spans="1:2" ht="15" thickBot="1" x14ac:dyDescent="0.35">
      <c r="A16" s="137" t="s">
        <v>29</v>
      </c>
      <c r="B16" s="138" t="s">
        <v>100</v>
      </c>
    </row>
    <row r="17" spans="1:2" ht="29.5" thickBot="1" x14ac:dyDescent="0.35">
      <c r="A17" s="137" t="s">
        <v>30</v>
      </c>
      <c r="B17" s="138" t="s">
        <v>101</v>
      </c>
    </row>
    <row r="18" spans="1:2" ht="29.5" thickBot="1" x14ac:dyDescent="0.35">
      <c r="A18" s="137" t="s">
        <v>31</v>
      </c>
      <c r="B18" s="138" t="s">
        <v>102</v>
      </c>
    </row>
    <row r="19" spans="1:2" ht="15" thickBot="1" x14ac:dyDescent="0.35">
      <c r="A19" s="137" t="s">
        <v>32</v>
      </c>
      <c r="B19" s="138" t="s">
        <v>121</v>
      </c>
    </row>
    <row r="20" spans="1:2" ht="15" thickBot="1" x14ac:dyDescent="0.35">
      <c r="A20" s="137" t="s">
        <v>33</v>
      </c>
      <c r="B20" s="138" t="s">
        <v>122</v>
      </c>
    </row>
    <row r="21" spans="1:2" ht="15" thickBot="1" x14ac:dyDescent="0.35">
      <c r="A21" s="137" t="s">
        <v>34</v>
      </c>
      <c r="B21" s="138" t="s">
        <v>123</v>
      </c>
    </row>
    <row r="22" spans="1:2" ht="14.5" thickBot="1" x14ac:dyDescent="0.35"/>
    <row r="23" spans="1:2" ht="29.5" thickBot="1" x14ac:dyDescent="0.35">
      <c r="A23" s="149" t="s">
        <v>35</v>
      </c>
      <c r="B23" s="150" t="s">
        <v>44</v>
      </c>
    </row>
    <row r="24" spans="1:2" ht="26.5" customHeight="1" thickBot="1" x14ac:dyDescent="0.35">
      <c r="A24" s="137" t="s">
        <v>36</v>
      </c>
      <c r="B24" s="138" t="s">
        <v>103</v>
      </c>
    </row>
    <row r="25" spans="1:2" ht="14.5" customHeight="1" x14ac:dyDescent="0.3">
      <c r="A25" s="199" t="s">
        <v>37</v>
      </c>
      <c r="B25" s="199" t="s">
        <v>104</v>
      </c>
    </row>
    <row r="26" spans="1:2" ht="14" customHeight="1" thickBot="1" x14ac:dyDescent="0.35">
      <c r="A26" s="200"/>
      <c r="B26" s="200"/>
    </row>
    <row r="27" spans="1:2" ht="14.5" customHeight="1" thickBot="1" x14ac:dyDescent="0.35">
      <c r="A27" s="137" t="s">
        <v>38</v>
      </c>
      <c r="B27" s="138" t="s">
        <v>105</v>
      </c>
    </row>
    <row r="28" spans="1:2" ht="15" thickBot="1" x14ac:dyDescent="0.35">
      <c r="A28" s="137" t="s">
        <v>39</v>
      </c>
      <c r="B28" s="138" t="s">
        <v>119</v>
      </c>
    </row>
    <row r="29" spans="1:2" ht="15" thickBot="1" x14ac:dyDescent="0.35">
      <c r="A29" s="137" t="s">
        <v>40</v>
      </c>
      <c r="B29" s="138" t="s">
        <v>106</v>
      </c>
    </row>
    <row r="30" spans="1:2" ht="29.5" thickBot="1" x14ac:dyDescent="0.35">
      <c r="A30" s="137" t="s">
        <v>41</v>
      </c>
      <c r="B30" s="138" t="s">
        <v>107</v>
      </c>
    </row>
    <row r="31" spans="1:2" ht="15" thickBot="1" x14ac:dyDescent="0.35">
      <c r="A31" s="137" t="s">
        <v>42</v>
      </c>
      <c r="B31" s="138" t="s">
        <v>108</v>
      </c>
    </row>
    <row r="32" spans="1:2" ht="29.5" thickBot="1" x14ac:dyDescent="0.35">
      <c r="A32" s="140" t="s">
        <v>43</v>
      </c>
      <c r="B32" s="141" t="s">
        <v>99</v>
      </c>
    </row>
    <row r="33" spans="1:2" ht="15" thickBot="1" x14ac:dyDescent="0.35">
      <c r="A33" s="139"/>
      <c r="B33" s="139"/>
    </row>
    <row r="34" spans="1:2" ht="29.5" thickBot="1" x14ac:dyDescent="0.35">
      <c r="A34" s="142" t="s">
        <v>45</v>
      </c>
      <c r="B34" s="143" t="s">
        <v>46</v>
      </c>
    </row>
    <row r="35" spans="1:2" ht="15" thickBot="1" x14ac:dyDescent="0.35">
      <c r="A35" s="137" t="s">
        <v>47</v>
      </c>
      <c r="B35" s="138" t="s">
        <v>110</v>
      </c>
    </row>
    <row r="36" spans="1:2" x14ac:dyDescent="0.3">
      <c r="A36" s="199" t="s">
        <v>51</v>
      </c>
      <c r="B36" s="199" t="s">
        <v>111</v>
      </c>
    </row>
    <row r="37" spans="1:2" ht="14.5" thickBot="1" x14ac:dyDescent="0.35">
      <c r="A37" s="200"/>
      <c r="B37" s="200"/>
    </row>
    <row r="38" spans="1:2" ht="15" thickBot="1" x14ac:dyDescent="0.35">
      <c r="A38" s="137" t="s">
        <v>48</v>
      </c>
      <c r="B38" s="138" t="s">
        <v>112</v>
      </c>
    </row>
    <row r="39" spans="1:2" ht="15" thickBot="1" x14ac:dyDescent="0.35">
      <c r="A39" s="137" t="s">
        <v>49</v>
      </c>
      <c r="B39" s="138" t="s">
        <v>113</v>
      </c>
    </row>
    <row r="40" spans="1:2" ht="29.5" thickBot="1" x14ac:dyDescent="0.35">
      <c r="A40" s="137" t="s">
        <v>52</v>
      </c>
      <c r="B40" s="138" t="s">
        <v>114</v>
      </c>
    </row>
    <row r="41" spans="1:2" ht="15" thickBot="1" x14ac:dyDescent="0.35">
      <c r="A41" s="137" t="s">
        <v>50</v>
      </c>
      <c r="B41" s="138" t="s">
        <v>115</v>
      </c>
    </row>
    <row r="42" spans="1:2" ht="29.5" thickBot="1" x14ac:dyDescent="0.35">
      <c r="A42" s="137" t="s">
        <v>53</v>
      </c>
      <c r="B42" s="138" t="s">
        <v>116</v>
      </c>
    </row>
    <row r="43" spans="1:2" ht="15" thickBot="1" x14ac:dyDescent="0.35">
      <c r="A43" s="140" t="s">
        <v>54</v>
      </c>
      <c r="B43" s="141" t="s">
        <v>117</v>
      </c>
    </row>
    <row r="44" spans="1:2" ht="15" thickBot="1" x14ac:dyDescent="0.35">
      <c r="A44" s="141" t="s">
        <v>56</v>
      </c>
      <c r="B44" s="141" t="s">
        <v>120</v>
      </c>
    </row>
    <row r="45" spans="1:2" ht="29.5" thickBot="1" x14ac:dyDescent="0.35">
      <c r="A45" s="141" t="s">
        <v>55</v>
      </c>
      <c r="B45" s="140" t="s">
        <v>118</v>
      </c>
    </row>
  </sheetData>
  <mergeCells count="6">
    <mergeCell ref="A36:A37"/>
    <mergeCell ref="B36:B37"/>
    <mergeCell ref="A13:A14"/>
    <mergeCell ref="B13:B14"/>
    <mergeCell ref="A25:A26"/>
    <mergeCell ref="B25:B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5F740-3D46-4DF5-B2E5-FD38941F6204}">
  <sheetPr>
    <tabColor rgb="FFADC020"/>
  </sheetPr>
  <dimension ref="A1:Z83"/>
  <sheetViews>
    <sheetView zoomScale="130" zoomScaleNormal="130" workbookViewId="0">
      <selection activeCell="L25" sqref="L25"/>
    </sheetView>
  </sheetViews>
  <sheetFormatPr defaultRowHeight="14" x14ac:dyDescent="0.3"/>
  <cols>
    <col min="1" max="1" width="4.9140625" customWidth="1"/>
    <col min="2" max="2" width="4.5" customWidth="1"/>
    <col min="3" max="3" width="4.1640625" customWidth="1"/>
    <col min="4" max="4" width="3.83203125" customWidth="1"/>
    <col min="5" max="5" width="4.08203125" customWidth="1"/>
    <col min="6" max="6" width="4.58203125" customWidth="1"/>
    <col min="7" max="7" width="4.33203125" style="114" customWidth="1"/>
    <col min="8" max="8" width="3.1640625" style="117" customWidth="1"/>
    <col min="9" max="9" width="4.1640625" customWidth="1"/>
    <col min="10" max="10" width="4.08203125" customWidth="1"/>
    <col min="11" max="11" width="5.58203125" customWidth="1"/>
    <col min="12" max="12" width="4.25" customWidth="1"/>
    <col min="13" max="13" width="4.08203125" customWidth="1"/>
    <col min="14" max="14" width="4.33203125" customWidth="1"/>
    <col min="15" max="15" width="4.83203125" customWidth="1"/>
    <col min="16" max="16" width="4.1640625" customWidth="1"/>
    <col min="17" max="17" width="4.08203125" customWidth="1"/>
    <col min="18" max="19" width="4.75" customWidth="1"/>
    <col min="20" max="20" width="4.25" customWidth="1"/>
    <col min="21" max="21" width="4.33203125" customWidth="1"/>
    <col min="22" max="22" width="4.58203125" customWidth="1"/>
    <col min="23" max="23" width="4.25" customWidth="1"/>
    <col min="26" max="26" width="11.25" customWidth="1"/>
  </cols>
  <sheetData>
    <row r="1" spans="1:26" ht="14.5" thickBot="1" x14ac:dyDescent="0.35">
      <c r="A1" s="205">
        <v>44044</v>
      </c>
      <c r="B1" s="206"/>
      <c r="C1" s="206"/>
      <c r="D1" s="206"/>
      <c r="E1" s="206"/>
      <c r="F1" s="206"/>
      <c r="G1" s="207"/>
      <c r="H1" s="129"/>
      <c r="I1" s="205">
        <v>44075</v>
      </c>
      <c r="J1" s="206"/>
      <c r="K1" s="206"/>
      <c r="L1" s="206"/>
      <c r="M1" s="206"/>
      <c r="N1" s="206"/>
      <c r="O1" s="207"/>
      <c r="P1" s="119"/>
      <c r="Q1" s="205">
        <v>44105</v>
      </c>
      <c r="R1" s="206"/>
      <c r="S1" s="206"/>
      <c r="T1" s="206"/>
      <c r="U1" s="206"/>
      <c r="V1" s="206"/>
      <c r="W1" s="207"/>
    </row>
    <row r="2" spans="1:26" ht="14.5" thickBot="1" x14ac:dyDescent="0.35">
      <c r="A2" s="98" t="s">
        <v>9</v>
      </c>
      <c r="B2" s="93" t="s">
        <v>10</v>
      </c>
      <c r="C2" s="93" t="s">
        <v>11</v>
      </c>
      <c r="D2" s="93" t="s">
        <v>12</v>
      </c>
      <c r="E2" s="93" t="s">
        <v>11</v>
      </c>
      <c r="F2" s="93" t="s">
        <v>13</v>
      </c>
      <c r="G2" s="124" t="s">
        <v>9</v>
      </c>
      <c r="H2" s="130"/>
      <c r="I2" s="113" t="s">
        <v>9</v>
      </c>
      <c r="J2" s="93" t="s">
        <v>10</v>
      </c>
      <c r="K2" s="93" t="s">
        <v>11</v>
      </c>
      <c r="L2" s="93" t="s">
        <v>12</v>
      </c>
      <c r="M2" s="93" t="s">
        <v>11</v>
      </c>
      <c r="N2" s="93" t="s">
        <v>13</v>
      </c>
      <c r="O2" s="106" t="s">
        <v>9</v>
      </c>
      <c r="P2" s="115"/>
      <c r="Q2" s="98" t="s">
        <v>9</v>
      </c>
      <c r="R2" s="93" t="s">
        <v>10</v>
      </c>
      <c r="S2" s="93" t="s">
        <v>11</v>
      </c>
      <c r="T2" s="93" t="s">
        <v>12</v>
      </c>
      <c r="U2" s="93" t="s">
        <v>11</v>
      </c>
      <c r="V2" s="93" t="s">
        <v>13</v>
      </c>
      <c r="W2" s="106" t="s">
        <v>9</v>
      </c>
      <c r="Y2" s="87"/>
      <c r="Z2" s="88" t="s">
        <v>4</v>
      </c>
    </row>
    <row r="3" spans="1:26" ht="14.5" thickBot="1" x14ac:dyDescent="0.35">
      <c r="A3" s="99"/>
      <c r="B3" s="94"/>
      <c r="C3" s="94"/>
      <c r="D3" s="94"/>
      <c r="E3" s="94"/>
      <c r="F3" s="94"/>
      <c r="G3" s="125">
        <v>1</v>
      </c>
      <c r="H3" s="131"/>
      <c r="I3" s="94"/>
      <c r="J3" s="104"/>
      <c r="K3" s="94">
        <v>1</v>
      </c>
      <c r="L3" s="94">
        <v>2</v>
      </c>
      <c r="M3" s="105">
        <v>3</v>
      </c>
      <c r="N3" s="94">
        <v>4</v>
      </c>
      <c r="O3" s="107">
        <v>5</v>
      </c>
      <c r="P3" s="115"/>
      <c r="Q3" s="99"/>
      <c r="R3" s="94"/>
      <c r="S3" s="94"/>
      <c r="T3" s="94"/>
      <c r="U3" s="105">
        <v>1</v>
      </c>
      <c r="V3" s="94">
        <v>2</v>
      </c>
      <c r="W3" s="107">
        <v>3</v>
      </c>
      <c r="Y3" s="89"/>
      <c r="Z3" s="90" t="s">
        <v>5</v>
      </c>
    </row>
    <row r="4" spans="1:26" ht="14.5" thickBot="1" x14ac:dyDescent="0.35">
      <c r="A4" s="100">
        <v>2</v>
      </c>
      <c r="B4" s="95">
        <v>3</v>
      </c>
      <c r="C4" s="95">
        <v>4</v>
      </c>
      <c r="D4" s="95">
        <v>5</v>
      </c>
      <c r="E4" s="96">
        <v>6</v>
      </c>
      <c r="F4" s="95">
        <v>7</v>
      </c>
      <c r="G4" s="126">
        <v>8</v>
      </c>
      <c r="H4" s="131"/>
      <c r="I4" s="95">
        <v>6</v>
      </c>
      <c r="J4" s="95">
        <v>7</v>
      </c>
      <c r="K4" s="95">
        <v>8</v>
      </c>
      <c r="L4" s="95">
        <v>9</v>
      </c>
      <c r="M4" s="97">
        <v>10</v>
      </c>
      <c r="N4" s="95">
        <v>11</v>
      </c>
      <c r="O4" s="108">
        <v>12</v>
      </c>
      <c r="P4" s="115"/>
      <c r="Q4" s="100">
        <v>4</v>
      </c>
      <c r="R4" s="95">
        <v>5</v>
      </c>
      <c r="S4" s="95">
        <v>6</v>
      </c>
      <c r="T4" s="95">
        <v>7</v>
      </c>
      <c r="U4" s="97">
        <v>8</v>
      </c>
      <c r="V4" s="95">
        <v>9</v>
      </c>
      <c r="W4" s="108">
        <v>10</v>
      </c>
      <c r="Y4" s="91"/>
      <c r="Z4" s="90" t="s">
        <v>6</v>
      </c>
    </row>
    <row r="5" spans="1:26" ht="14.5" thickBot="1" x14ac:dyDescent="0.35">
      <c r="A5" s="100">
        <v>9</v>
      </c>
      <c r="B5" s="95">
        <v>10</v>
      </c>
      <c r="C5" s="95">
        <v>11</v>
      </c>
      <c r="D5" s="95">
        <v>12</v>
      </c>
      <c r="E5" s="97">
        <v>13</v>
      </c>
      <c r="F5" s="95">
        <v>14</v>
      </c>
      <c r="G5" s="126">
        <v>15</v>
      </c>
      <c r="H5" s="131"/>
      <c r="I5" s="95">
        <v>13</v>
      </c>
      <c r="J5" s="95">
        <v>14</v>
      </c>
      <c r="K5" s="95">
        <v>15</v>
      </c>
      <c r="L5" s="95">
        <v>16</v>
      </c>
      <c r="M5" s="96">
        <v>17</v>
      </c>
      <c r="N5" s="95">
        <v>18</v>
      </c>
      <c r="O5" s="108">
        <v>19</v>
      </c>
      <c r="P5" s="115"/>
      <c r="Q5" s="100">
        <v>11</v>
      </c>
      <c r="R5" s="95">
        <v>12</v>
      </c>
      <c r="S5" s="95">
        <v>13</v>
      </c>
      <c r="T5" s="95">
        <v>14</v>
      </c>
      <c r="U5" s="96">
        <v>15</v>
      </c>
      <c r="V5" s="95">
        <v>16</v>
      </c>
      <c r="W5" s="108">
        <v>17</v>
      </c>
      <c r="Y5" s="151"/>
      <c r="Z5" s="90" t="s">
        <v>7</v>
      </c>
    </row>
    <row r="6" spans="1:26" ht="15.5" customHeight="1" thickBot="1" x14ac:dyDescent="0.35">
      <c r="A6" s="100">
        <v>16</v>
      </c>
      <c r="B6" s="95">
        <v>17</v>
      </c>
      <c r="C6" s="95">
        <v>18</v>
      </c>
      <c r="D6" s="95">
        <v>19</v>
      </c>
      <c r="E6" s="96">
        <v>20</v>
      </c>
      <c r="F6" s="95">
        <v>21</v>
      </c>
      <c r="G6" s="126">
        <v>22</v>
      </c>
      <c r="H6" s="131"/>
      <c r="I6" s="95">
        <v>20</v>
      </c>
      <c r="J6" s="95">
        <v>21</v>
      </c>
      <c r="K6" s="95">
        <v>22</v>
      </c>
      <c r="L6" s="95">
        <v>23</v>
      </c>
      <c r="M6" s="97">
        <v>24</v>
      </c>
      <c r="N6" s="95">
        <v>25</v>
      </c>
      <c r="O6" s="108">
        <v>26</v>
      </c>
      <c r="P6" s="115"/>
      <c r="Q6" s="100">
        <v>18</v>
      </c>
      <c r="R6" s="95">
        <v>19</v>
      </c>
      <c r="S6" s="95">
        <v>20</v>
      </c>
      <c r="T6" s="95">
        <v>21</v>
      </c>
      <c r="U6" s="97">
        <v>22</v>
      </c>
      <c r="V6" s="95">
        <v>23</v>
      </c>
      <c r="W6" s="108">
        <v>24</v>
      </c>
      <c r="Y6" s="92"/>
      <c r="Z6" s="90" t="s">
        <v>8</v>
      </c>
    </row>
    <row r="7" spans="1:26" ht="14.5" thickBot="1" x14ac:dyDescent="0.35">
      <c r="A7" s="100">
        <v>23</v>
      </c>
      <c r="B7" s="95">
        <v>24</v>
      </c>
      <c r="C7" s="95">
        <v>25</v>
      </c>
      <c r="D7" s="95">
        <v>26</v>
      </c>
      <c r="E7" s="97">
        <v>27</v>
      </c>
      <c r="F7" s="95">
        <v>28</v>
      </c>
      <c r="G7" s="126">
        <v>29</v>
      </c>
      <c r="H7" s="131"/>
      <c r="I7" s="95">
        <v>27</v>
      </c>
      <c r="J7" s="95">
        <v>28</v>
      </c>
      <c r="K7" s="95">
        <v>29</v>
      </c>
      <c r="L7" s="95">
        <v>30</v>
      </c>
      <c r="M7" s="95"/>
      <c r="N7" s="95"/>
      <c r="O7" s="108"/>
      <c r="P7" s="115"/>
      <c r="Q7" s="100">
        <v>25</v>
      </c>
      <c r="R7" s="95">
        <v>26</v>
      </c>
      <c r="S7" s="95">
        <v>27</v>
      </c>
      <c r="T7" s="95">
        <v>28</v>
      </c>
      <c r="U7" s="257">
        <v>29</v>
      </c>
      <c r="V7" s="95">
        <v>30</v>
      </c>
      <c r="W7" s="108">
        <v>31</v>
      </c>
    </row>
    <row r="8" spans="1:26" ht="14.5" thickBot="1" x14ac:dyDescent="0.35">
      <c r="A8" s="101">
        <v>30</v>
      </c>
      <c r="B8" s="102">
        <v>31</v>
      </c>
      <c r="C8" s="102"/>
      <c r="D8" s="102"/>
      <c r="E8" s="102"/>
      <c r="F8" s="102"/>
      <c r="G8" s="127"/>
      <c r="H8" s="131"/>
      <c r="I8" s="102"/>
      <c r="J8" s="102"/>
      <c r="K8" s="102"/>
      <c r="L8" s="102"/>
      <c r="M8" s="102"/>
      <c r="N8" s="102"/>
      <c r="O8" s="109"/>
      <c r="P8" s="115"/>
      <c r="Q8" s="101"/>
      <c r="R8" s="102"/>
      <c r="S8" s="102"/>
      <c r="T8" s="102"/>
      <c r="U8" s="102"/>
      <c r="V8" s="102"/>
      <c r="W8" s="109"/>
    </row>
    <row r="9" spans="1:26" x14ac:dyDescent="0.3">
      <c r="G9" s="117"/>
      <c r="H9" s="121"/>
      <c r="Q9" s="208"/>
      <c r="R9" s="208"/>
      <c r="S9" s="208"/>
      <c r="T9" s="208"/>
      <c r="U9" s="208"/>
      <c r="V9" s="208"/>
      <c r="W9" s="208"/>
    </row>
    <row r="10" spans="1:26" ht="14.5" thickBot="1" x14ac:dyDescent="0.35">
      <c r="A10" s="132"/>
      <c r="B10" s="132"/>
      <c r="C10" s="132"/>
      <c r="D10" s="132"/>
      <c r="E10" s="132"/>
      <c r="F10" s="132"/>
      <c r="G10" s="132"/>
      <c r="H10" s="121"/>
    </row>
    <row r="11" spans="1:26" ht="14.5" thickBot="1" x14ac:dyDescent="0.35">
      <c r="A11" s="209">
        <v>44136</v>
      </c>
      <c r="B11" s="210"/>
      <c r="C11" s="210"/>
      <c r="D11" s="210"/>
      <c r="E11" s="210"/>
      <c r="F11" s="210"/>
      <c r="G11" s="211"/>
      <c r="H11" s="118"/>
      <c r="I11" s="205">
        <v>44166</v>
      </c>
      <c r="J11" s="206"/>
      <c r="K11" s="206"/>
      <c r="L11" s="206"/>
      <c r="M11" s="206"/>
      <c r="N11" s="206"/>
      <c r="O11" s="207"/>
      <c r="P11" s="119"/>
      <c r="Q11" s="205">
        <v>44197</v>
      </c>
      <c r="R11" s="206"/>
      <c r="S11" s="206"/>
      <c r="T11" s="206"/>
      <c r="U11" s="206"/>
      <c r="V11" s="206"/>
      <c r="W11" s="207"/>
    </row>
    <row r="12" spans="1:26" ht="14.5" thickBot="1" x14ac:dyDescent="0.35">
      <c r="A12" s="98" t="s">
        <v>9</v>
      </c>
      <c r="B12" s="93" t="s">
        <v>10</v>
      </c>
      <c r="C12" s="93" t="s">
        <v>11</v>
      </c>
      <c r="D12" s="93" t="s">
        <v>12</v>
      </c>
      <c r="E12" s="93" t="s">
        <v>11</v>
      </c>
      <c r="F12" s="93" t="s">
        <v>13</v>
      </c>
      <c r="G12" s="124" t="s">
        <v>9</v>
      </c>
      <c r="H12" s="120"/>
      <c r="I12" s="98" t="s">
        <v>9</v>
      </c>
      <c r="J12" s="93" t="s">
        <v>10</v>
      </c>
      <c r="K12" s="93" t="s">
        <v>11</v>
      </c>
      <c r="L12" s="93" t="s">
        <v>12</v>
      </c>
      <c r="M12" s="93" t="s">
        <v>11</v>
      </c>
      <c r="N12" s="93" t="s">
        <v>13</v>
      </c>
      <c r="O12" s="106" t="s">
        <v>9</v>
      </c>
      <c r="P12" s="115"/>
      <c r="Q12" s="98" t="s">
        <v>9</v>
      </c>
      <c r="R12" s="93" t="s">
        <v>10</v>
      </c>
      <c r="S12" s="93" t="s">
        <v>11</v>
      </c>
      <c r="T12" s="93" t="s">
        <v>12</v>
      </c>
      <c r="U12" s="93" t="s">
        <v>11</v>
      </c>
      <c r="V12" s="93" t="s">
        <v>13</v>
      </c>
      <c r="W12" s="106" t="s">
        <v>9</v>
      </c>
    </row>
    <row r="13" spans="1:26" ht="14.5" thickBot="1" x14ac:dyDescent="0.35">
      <c r="A13" s="99">
        <v>1</v>
      </c>
      <c r="B13" s="94">
        <v>2</v>
      </c>
      <c r="C13" s="94">
        <v>3</v>
      </c>
      <c r="D13" s="94">
        <v>4</v>
      </c>
      <c r="E13" s="110">
        <v>5</v>
      </c>
      <c r="F13" s="94">
        <v>6</v>
      </c>
      <c r="G13" s="125">
        <v>7</v>
      </c>
      <c r="H13" s="122"/>
      <c r="I13" s="99"/>
      <c r="J13" s="94"/>
      <c r="K13" s="94">
        <v>1</v>
      </c>
      <c r="L13" s="94">
        <v>2</v>
      </c>
      <c r="M13" s="105">
        <v>3</v>
      </c>
      <c r="N13" s="94">
        <v>4</v>
      </c>
      <c r="O13" s="107">
        <v>5</v>
      </c>
      <c r="P13" s="115"/>
      <c r="Q13" s="99"/>
      <c r="R13" s="94"/>
      <c r="S13" s="94"/>
      <c r="T13" s="94"/>
      <c r="U13" s="94"/>
      <c r="V13" s="157">
        <v>1</v>
      </c>
      <c r="W13" s="158">
        <v>2</v>
      </c>
    </row>
    <row r="14" spans="1:26" ht="14.5" thickBot="1" x14ac:dyDescent="0.35">
      <c r="A14" s="100">
        <v>8</v>
      </c>
      <c r="B14" s="95">
        <v>9</v>
      </c>
      <c r="C14" s="95">
        <v>10</v>
      </c>
      <c r="D14" s="95">
        <v>11</v>
      </c>
      <c r="E14" s="96">
        <v>12</v>
      </c>
      <c r="F14" s="95">
        <v>13</v>
      </c>
      <c r="G14" s="126">
        <v>14</v>
      </c>
      <c r="H14" s="123"/>
      <c r="I14" s="100">
        <v>6</v>
      </c>
      <c r="J14" s="95">
        <v>7</v>
      </c>
      <c r="K14" s="95">
        <v>8</v>
      </c>
      <c r="L14" s="95">
        <v>9</v>
      </c>
      <c r="M14" s="97">
        <v>10</v>
      </c>
      <c r="N14" s="95">
        <v>11</v>
      </c>
      <c r="O14" s="108">
        <v>12</v>
      </c>
      <c r="P14" s="115"/>
      <c r="Q14" s="100">
        <v>3</v>
      </c>
      <c r="R14" s="95">
        <v>4</v>
      </c>
      <c r="S14" s="95">
        <v>5</v>
      </c>
      <c r="T14" s="95">
        <v>6</v>
      </c>
      <c r="U14" s="111">
        <v>7</v>
      </c>
      <c r="V14" s="95">
        <v>8</v>
      </c>
      <c r="W14" s="108">
        <v>9</v>
      </c>
    </row>
    <row r="15" spans="1:26" ht="14.5" thickBot="1" x14ac:dyDescent="0.35">
      <c r="A15" s="100">
        <v>15</v>
      </c>
      <c r="B15" s="95">
        <v>16</v>
      </c>
      <c r="C15" s="95">
        <v>17</v>
      </c>
      <c r="D15" s="95">
        <v>18</v>
      </c>
      <c r="E15" s="258">
        <v>19</v>
      </c>
      <c r="F15" s="95">
        <v>20</v>
      </c>
      <c r="G15" s="126">
        <v>21</v>
      </c>
      <c r="H15" s="122"/>
      <c r="I15" s="100">
        <v>13</v>
      </c>
      <c r="J15" s="95">
        <v>14</v>
      </c>
      <c r="K15" s="95">
        <v>15</v>
      </c>
      <c r="L15" s="95">
        <v>16</v>
      </c>
      <c r="M15" s="111">
        <v>17</v>
      </c>
      <c r="N15" s="95">
        <v>18</v>
      </c>
      <c r="O15" s="108">
        <v>19</v>
      </c>
      <c r="P15" s="115"/>
      <c r="Q15" s="100">
        <v>10</v>
      </c>
      <c r="R15" s="95">
        <v>11</v>
      </c>
      <c r="S15" s="95">
        <v>12</v>
      </c>
      <c r="T15" s="95">
        <v>13</v>
      </c>
      <c r="U15" s="257">
        <v>14</v>
      </c>
      <c r="V15" s="95">
        <v>15</v>
      </c>
      <c r="W15" s="108">
        <v>16</v>
      </c>
    </row>
    <row r="16" spans="1:26" ht="14.5" thickBot="1" x14ac:dyDescent="0.35">
      <c r="A16" s="100">
        <v>22</v>
      </c>
      <c r="B16" s="95">
        <v>23</v>
      </c>
      <c r="C16" s="95">
        <v>24</v>
      </c>
      <c r="D16" s="154">
        <v>25</v>
      </c>
      <c r="E16" s="154">
        <v>26</v>
      </c>
      <c r="F16" s="154">
        <v>27</v>
      </c>
      <c r="G16" s="126">
        <v>28</v>
      </c>
      <c r="H16" s="122"/>
      <c r="I16" s="155">
        <v>20</v>
      </c>
      <c r="J16" s="154">
        <v>21</v>
      </c>
      <c r="K16" s="154">
        <v>22</v>
      </c>
      <c r="L16" s="154">
        <v>23</v>
      </c>
      <c r="M16" s="154">
        <v>24</v>
      </c>
      <c r="N16" s="154">
        <v>25</v>
      </c>
      <c r="O16" s="156">
        <v>26</v>
      </c>
      <c r="P16" s="115"/>
      <c r="Q16" s="100">
        <v>17</v>
      </c>
      <c r="R16" s="95">
        <v>18</v>
      </c>
      <c r="S16" s="95">
        <v>19</v>
      </c>
      <c r="T16" s="95">
        <v>20</v>
      </c>
      <c r="U16" s="111">
        <v>21</v>
      </c>
      <c r="V16" s="95">
        <v>22</v>
      </c>
      <c r="W16" s="108">
        <v>23</v>
      </c>
    </row>
    <row r="17" spans="1:23" ht="14.5" thickBot="1" x14ac:dyDescent="0.35">
      <c r="A17" s="100">
        <v>29</v>
      </c>
      <c r="B17" s="95">
        <v>30</v>
      </c>
      <c r="C17" s="95"/>
      <c r="D17" s="95"/>
      <c r="E17" s="95"/>
      <c r="F17" s="95"/>
      <c r="G17" s="126"/>
      <c r="H17" s="122"/>
      <c r="I17" s="155">
        <v>27</v>
      </c>
      <c r="J17" s="154">
        <v>28</v>
      </c>
      <c r="K17" s="154">
        <v>29</v>
      </c>
      <c r="L17" s="154">
        <v>30</v>
      </c>
      <c r="M17" s="154">
        <v>31</v>
      </c>
      <c r="N17" s="154"/>
      <c r="O17" s="156"/>
      <c r="P17" s="115"/>
      <c r="Q17" s="100">
        <v>24</v>
      </c>
      <c r="R17" s="95">
        <v>25</v>
      </c>
      <c r="S17" s="95">
        <v>26</v>
      </c>
      <c r="T17" s="95">
        <v>27</v>
      </c>
      <c r="U17" s="152">
        <v>28</v>
      </c>
      <c r="V17" s="95">
        <v>29</v>
      </c>
      <c r="W17" s="108">
        <v>30</v>
      </c>
    </row>
    <row r="18" spans="1:23" ht="14.5" thickBot="1" x14ac:dyDescent="0.35">
      <c r="A18" s="101"/>
      <c r="B18" s="102"/>
      <c r="C18" s="102"/>
      <c r="D18" s="102"/>
      <c r="E18" s="102"/>
      <c r="F18" s="102"/>
      <c r="G18" s="128"/>
      <c r="H18" s="122"/>
      <c r="I18" s="101"/>
      <c r="J18" s="102"/>
      <c r="K18" s="102"/>
      <c r="L18" s="102"/>
      <c r="M18" s="102"/>
      <c r="N18" s="102"/>
      <c r="O18" s="109"/>
      <c r="P18" s="115"/>
      <c r="Q18" s="101">
        <v>31</v>
      </c>
      <c r="R18" s="102"/>
      <c r="S18" s="102"/>
      <c r="T18" s="102"/>
      <c r="U18" s="102"/>
      <c r="V18" s="102"/>
      <c r="W18" s="109"/>
    </row>
    <row r="19" spans="1:23" x14ac:dyDescent="0.3">
      <c r="A19" s="116"/>
      <c r="B19" s="116"/>
      <c r="C19" s="116"/>
      <c r="D19" s="116"/>
      <c r="E19" s="116"/>
      <c r="F19" s="116"/>
      <c r="G19" s="116"/>
      <c r="H19" s="122"/>
      <c r="I19" s="116"/>
      <c r="J19" s="116"/>
      <c r="K19" s="116"/>
      <c r="L19" s="116"/>
      <c r="M19" s="116"/>
      <c r="N19" s="116"/>
      <c r="O19" s="116"/>
      <c r="P19" s="119"/>
      <c r="Q19" s="116"/>
      <c r="R19" s="116"/>
      <c r="S19" s="116"/>
      <c r="T19" s="116"/>
      <c r="U19" s="116"/>
      <c r="V19" s="116"/>
      <c r="W19" s="116"/>
    </row>
    <row r="20" spans="1:23" ht="14.5" thickBot="1" x14ac:dyDescent="0.35">
      <c r="G20" s="117"/>
      <c r="H20" s="121"/>
    </row>
    <row r="21" spans="1:23" ht="14.5" thickBot="1" x14ac:dyDescent="0.35">
      <c r="A21" s="205">
        <v>44228</v>
      </c>
      <c r="B21" s="206"/>
      <c r="C21" s="206"/>
      <c r="D21" s="206"/>
      <c r="E21" s="206"/>
      <c r="F21" s="206"/>
      <c r="G21" s="207"/>
      <c r="H21" s="119"/>
      <c r="I21" s="205">
        <v>44256</v>
      </c>
      <c r="J21" s="206"/>
      <c r="K21" s="206"/>
      <c r="L21" s="206"/>
      <c r="M21" s="206"/>
      <c r="N21" s="206"/>
      <c r="O21" s="207"/>
      <c r="P21" s="119"/>
      <c r="Q21" s="201">
        <v>44287</v>
      </c>
      <c r="R21" s="202"/>
      <c r="S21" s="202"/>
      <c r="T21" s="202"/>
      <c r="U21" s="202"/>
      <c r="V21" s="202"/>
      <c r="W21" s="203"/>
    </row>
    <row r="22" spans="1:23" ht="14.5" thickBot="1" x14ac:dyDescent="0.35">
      <c r="A22" s="98" t="s">
        <v>9</v>
      </c>
      <c r="B22" s="93" t="s">
        <v>10</v>
      </c>
      <c r="C22" s="93" t="s">
        <v>11</v>
      </c>
      <c r="D22" s="93" t="s">
        <v>12</v>
      </c>
      <c r="E22" s="93" t="s">
        <v>11</v>
      </c>
      <c r="F22" s="93" t="s">
        <v>13</v>
      </c>
      <c r="G22" s="106" t="s">
        <v>9</v>
      </c>
      <c r="H22" s="115"/>
      <c r="I22" s="98" t="s">
        <v>9</v>
      </c>
      <c r="J22" s="93" t="s">
        <v>10</v>
      </c>
      <c r="K22" s="93" t="s">
        <v>11</v>
      </c>
      <c r="L22" s="93" t="s">
        <v>12</v>
      </c>
      <c r="M22" s="93" t="s">
        <v>11</v>
      </c>
      <c r="N22" s="93" t="s">
        <v>13</v>
      </c>
      <c r="O22" s="106" t="s">
        <v>9</v>
      </c>
      <c r="P22" s="115"/>
      <c r="Q22" s="98" t="s">
        <v>9</v>
      </c>
      <c r="R22" s="93" t="s">
        <v>10</v>
      </c>
      <c r="S22" s="93" t="s">
        <v>11</v>
      </c>
      <c r="T22" s="93" t="s">
        <v>12</v>
      </c>
      <c r="U22" s="93" t="s">
        <v>11</v>
      </c>
      <c r="V22" s="93" t="s">
        <v>13</v>
      </c>
      <c r="W22" s="106" t="s">
        <v>9</v>
      </c>
    </row>
    <row r="23" spans="1:23" ht="14.5" thickBot="1" x14ac:dyDescent="0.35">
      <c r="A23" s="99"/>
      <c r="B23" s="94">
        <v>1</v>
      </c>
      <c r="C23" s="94">
        <v>2</v>
      </c>
      <c r="D23" s="94">
        <v>3</v>
      </c>
      <c r="E23" s="112">
        <v>4</v>
      </c>
      <c r="F23" s="94">
        <v>5</v>
      </c>
      <c r="G23" s="107">
        <v>6</v>
      </c>
      <c r="H23" s="115"/>
      <c r="I23" s="99"/>
      <c r="J23" s="94">
        <v>1</v>
      </c>
      <c r="K23" s="94">
        <v>2</v>
      </c>
      <c r="L23" s="94">
        <v>3</v>
      </c>
      <c r="M23" s="112">
        <v>4</v>
      </c>
      <c r="N23" s="94">
        <v>5</v>
      </c>
      <c r="O23" s="107">
        <v>6</v>
      </c>
      <c r="P23" s="115"/>
      <c r="Q23" s="99"/>
      <c r="R23" s="94"/>
      <c r="S23" s="94"/>
      <c r="T23" s="94"/>
      <c r="U23" s="153">
        <v>1</v>
      </c>
      <c r="V23" s="94">
        <v>2</v>
      </c>
      <c r="W23" s="107">
        <v>3</v>
      </c>
    </row>
    <row r="24" spans="1:23" ht="14.5" thickBot="1" x14ac:dyDescent="0.35">
      <c r="A24" s="100">
        <v>7</v>
      </c>
      <c r="B24" s="95">
        <v>8</v>
      </c>
      <c r="C24" s="95">
        <v>9</v>
      </c>
      <c r="D24" s="95">
        <v>10</v>
      </c>
      <c r="E24" s="152">
        <v>11</v>
      </c>
      <c r="F24" s="95">
        <v>12</v>
      </c>
      <c r="G24" s="108">
        <v>13</v>
      </c>
      <c r="H24" s="115"/>
      <c r="I24" s="100">
        <v>7</v>
      </c>
      <c r="J24" s="95">
        <v>8</v>
      </c>
      <c r="K24" s="95">
        <v>9</v>
      </c>
      <c r="L24" s="95">
        <v>10</v>
      </c>
      <c r="M24" s="152">
        <v>11</v>
      </c>
      <c r="N24" s="95">
        <v>12</v>
      </c>
      <c r="O24" s="108">
        <v>13</v>
      </c>
      <c r="P24" s="115"/>
      <c r="Q24" s="100">
        <v>4</v>
      </c>
      <c r="R24" s="95">
        <v>5</v>
      </c>
      <c r="S24" s="95">
        <v>6</v>
      </c>
      <c r="T24" s="95">
        <v>7</v>
      </c>
      <c r="U24" s="95">
        <v>8</v>
      </c>
      <c r="V24" s="95">
        <v>9</v>
      </c>
      <c r="W24" s="108">
        <v>10</v>
      </c>
    </row>
    <row r="25" spans="1:23" ht="14.5" thickBot="1" x14ac:dyDescent="0.35">
      <c r="A25" s="100">
        <v>14</v>
      </c>
      <c r="B25" s="95">
        <v>15</v>
      </c>
      <c r="C25" s="95">
        <v>16</v>
      </c>
      <c r="D25" s="95">
        <v>17</v>
      </c>
      <c r="E25" s="95">
        <v>18</v>
      </c>
      <c r="F25" s="95">
        <v>19</v>
      </c>
      <c r="G25" s="108">
        <v>20</v>
      </c>
      <c r="H25" s="115"/>
      <c r="I25" s="155">
        <v>14</v>
      </c>
      <c r="J25" s="154">
        <v>15</v>
      </c>
      <c r="K25" s="154">
        <v>16</v>
      </c>
      <c r="L25" s="154">
        <v>17</v>
      </c>
      <c r="M25" s="154">
        <v>18</v>
      </c>
      <c r="N25" s="154">
        <v>19</v>
      </c>
      <c r="O25" s="156">
        <v>20</v>
      </c>
      <c r="P25" s="115"/>
      <c r="Q25" s="100">
        <v>11</v>
      </c>
      <c r="R25" s="95">
        <v>12</v>
      </c>
      <c r="S25" s="95">
        <v>13</v>
      </c>
      <c r="T25" s="95">
        <v>14</v>
      </c>
      <c r="U25" s="152">
        <v>15</v>
      </c>
      <c r="V25" s="95">
        <v>16</v>
      </c>
      <c r="W25" s="108">
        <v>17</v>
      </c>
    </row>
    <row r="26" spans="1:23" ht="14.5" thickBot="1" x14ac:dyDescent="0.35">
      <c r="A26" s="100">
        <v>21</v>
      </c>
      <c r="B26" s="95">
        <v>22</v>
      </c>
      <c r="C26" s="95">
        <v>23</v>
      </c>
      <c r="D26" s="95">
        <v>24</v>
      </c>
      <c r="E26" s="152">
        <v>25</v>
      </c>
      <c r="F26" s="95">
        <v>26</v>
      </c>
      <c r="G26" s="108">
        <v>27</v>
      </c>
      <c r="H26" s="115"/>
      <c r="I26" s="100">
        <v>21</v>
      </c>
      <c r="J26" s="95">
        <v>22</v>
      </c>
      <c r="K26" s="95">
        <v>23</v>
      </c>
      <c r="L26" s="95">
        <v>24</v>
      </c>
      <c r="M26" s="111">
        <v>25</v>
      </c>
      <c r="N26" s="95">
        <v>26</v>
      </c>
      <c r="O26" s="108">
        <v>27</v>
      </c>
      <c r="P26" s="115"/>
      <c r="Q26" s="100">
        <v>18</v>
      </c>
      <c r="R26" s="95">
        <v>19</v>
      </c>
      <c r="S26" s="95">
        <v>20</v>
      </c>
      <c r="T26" s="95">
        <v>21</v>
      </c>
      <c r="U26" s="111">
        <v>22</v>
      </c>
      <c r="V26" s="95">
        <v>23</v>
      </c>
      <c r="W26" s="108">
        <v>24</v>
      </c>
    </row>
    <row r="27" spans="1:23" ht="14.5" thickBot="1" x14ac:dyDescent="0.35">
      <c r="A27" s="100">
        <v>28</v>
      </c>
      <c r="B27" s="95"/>
      <c r="C27" s="95"/>
      <c r="D27" s="95"/>
      <c r="E27" s="95"/>
      <c r="F27" s="95"/>
      <c r="G27" s="134"/>
      <c r="H27" s="115"/>
      <c r="I27" s="100">
        <v>28</v>
      </c>
      <c r="J27" s="95">
        <v>29</v>
      </c>
      <c r="K27" s="95">
        <v>30</v>
      </c>
      <c r="L27" s="95">
        <v>31</v>
      </c>
      <c r="M27" s="95"/>
      <c r="N27" s="95"/>
      <c r="O27" s="108"/>
      <c r="P27" s="115"/>
      <c r="Q27" s="100">
        <v>25</v>
      </c>
      <c r="R27" s="95">
        <v>26</v>
      </c>
      <c r="S27" s="95">
        <v>27</v>
      </c>
      <c r="T27" s="95">
        <v>28</v>
      </c>
      <c r="U27" s="152">
        <v>29</v>
      </c>
      <c r="V27" s="95">
        <v>30</v>
      </c>
      <c r="W27" s="108"/>
    </row>
    <row r="28" spans="1:23" ht="14.5" thickBot="1" x14ac:dyDescent="0.35">
      <c r="A28" s="101"/>
      <c r="B28" s="102"/>
      <c r="C28" s="102"/>
      <c r="D28" s="102"/>
      <c r="E28" s="102"/>
      <c r="F28" s="103"/>
      <c r="G28" s="136"/>
      <c r="H28" s="135"/>
      <c r="I28" s="101"/>
      <c r="J28" s="102"/>
      <c r="K28" s="102"/>
      <c r="L28" s="102"/>
      <c r="M28" s="102"/>
      <c r="N28" s="102"/>
      <c r="O28" s="109"/>
      <c r="P28" s="115"/>
      <c r="Q28" s="101"/>
      <c r="R28" s="102"/>
      <c r="S28" s="102"/>
      <c r="T28" s="102"/>
      <c r="U28" s="102"/>
      <c r="V28" s="102"/>
      <c r="W28" s="109"/>
    </row>
    <row r="29" spans="1:23" x14ac:dyDescent="0.3">
      <c r="G29" s="117"/>
      <c r="Q29" s="133"/>
      <c r="R29" s="133"/>
      <c r="S29" s="133"/>
      <c r="T29" s="133"/>
      <c r="U29" s="133"/>
      <c r="V29" s="133"/>
      <c r="W29" s="133"/>
    </row>
    <row r="30" spans="1:23" ht="14.5" thickBot="1" x14ac:dyDescent="0.35">
      <c r="G30" s="117"/>
    </row>
    <row r="31" spans="1:23" x14ac:dyDescent="0.3">
      <c r="A31" s="201">
        <v>44317</v>
      </c>
      <c r="B31" s="202"/>
      <c r="C31" s="202"/>
      <c r="D31" s="202"/>
      <c r="E31" s="202"/>
      <c r="F31" s="202"/>
      <c r="G31" s="204"/>
      <c r="H31" s="115"/>
      <c r="I31" s="201">
        <v>44348</v>
      </c>
      <c r="J31" s="202"/>
      <c r="K31" s="202"/>
      <c r="L31" s="202"/>
      <c r="M31" s="202"/>
      <c r="N31" s="202"/>
      <c r="O31" s="203"/>
      <c r="P31" s="115"/>
    </row>
    <row r="32" spans="1:23" ht="14.5" thickBot="1" x14ac:dyDescent="0.35">
      <c r="A32" s="98" t="s">
        <v>9</v>
      </c>
      <c r="B32" s="93" t="s">
        <v>10</v>
      </c>
      <c r="C32" s="93" t="s">
        <v>11</v>
      </c>
      <c r="D32" s="93" t="s">
        <v>12</v>
      </c>
      <c r="E32" s="93" t="s">
        <v>11</v>
      </c>
      <c r="F32" s="93" t="s">
        <v>13</v>
      </c>
      <c r="G32" s="106" t="s">
        <v>9</v>
      </c>
      <c r="H32" s="115"/>
      <c r="I32" s="98" t="s">
        <v>9</v>
      </c>
      <c r="J32" s="93" t="s">
        <v>10</v>
      </c>
      <c r="K32" s="93" t="s">
        <v>11</v>
      </c>
      <c r="L32" s="93" t="s">
        <v>12</v>
      </c>
      <c r="M32" s="93" t="s">
        <v>11</v>
      </c>
      <c r="N32" s="93" t="s">
        <v>13</v>
      </c>
      <c r="O32" s="106" t="s">
        <v>9</v>
      </c>
      <c r="P32" s="115"/>
    </row>
    <row r="33" spans="1:16" ht="14.5" thickBot="1" x14ac:dyDescent="0.35">
      <c r="A33" s="99"/>
      <c r="B33" s="94"/>
      <c r="C33" s="94"/>
      <c r="D33" s="94"/>
      <c r="E33" s="94"/>
      <c r="F33" s="94"/>
      <c r="G33" s="107">
        <v>1</v>
      </c>
      <c r="H33" s="115"/>
      <c r="I33" s="99"/>
      <c r="J33" s="94"/>
      <c r="K33" s="94">
        <v>1</v>
      </c>
      <c r="L33" s="94">
        <v>2</v>
      </c>
      <c r="M33" s="153">
        <v>3</v>
      </c>
      <c r="N33" s="94">
        <v>4</v>
      </c>
      <c r="O33" s="107">
        <v>5</v>
      </c>
      <c r="P33" s="115"/>
    </row>
    <row r="34" spans="1:16" ht="14.5" thickBot="1" x14ac:dyDescent="0.35">
      <c r="A34" s="100">
        <v>2</v>
      </c>
      <c r="B34" s="95">
        <v>3</v>
      </c>
      <c r="C34" s="95">
        <v>4</v>
      </c>
      <c r="D34" s="95">
        <v>5</v>
      </c>
      <c r="E34" s="152">
        <v>6</v>
      </c>
      <c r="F34" s="95">
        <v>7</v>
      </c>
      <c r="G34" s="108">
        <v>8</v>
      </c>
      <c r="H34" s="115"/>
      <c r="I34" s="100">
        <v>6</v>
      </c>
      <c r="J34" s="95">
        <v>7</v>
      </c>
      <c r="K34" s="95">
        <v>8</v>
      </c>
      <c r="L34" s="95">
        <v>9</v>
      </c>
      <c r="M34" s="111">
        <v>10</v>
      </c>
      <c r="N34" s="95">
        <v>11</v>
      </c>
      <c r="O34" s="108">
        <v>12</v>
      </c>
      <c r="P34" s="115"/>
    </row>
    <row r="35" spans="1:16" ht="14.5" thickBot="1" x14ac:dyDescent="0.35">
      <c r="A35" s="100">
        <v>9</v>
      </c>
      <c r="B35" s="95">
        <v>10</v>
      </c>
      <c r="C35" s="95">
        <v>11</v>
      </c>
      <c r="D35" s="95">
        <v>12</v>
      </c>
      <c r="E35" s="111">
        <v>13</v>
      </c>
      <c r="F35" s="95">
        <v>14</v>
      </c>
      <c r="G35" s="108">
        <v>15</v>
      </c>
      <c r="H35" s="115"/>
      <c r="I35" s="100">
        <v>13</v>
      </c>
      <c r="J35" s="95">
        <v>14</v>
      </c>
      <c r="K35" s="95">
        <v>15</v>
      </c>
      <c r="L35" s="95">
        <v>16</v>
      </c>
      <c r="M35" s="144">
        <v>17</v>
      </c>
      <c r="N35" s="95">
        <v>18</v>
      </c>
      <c r="O35" s="108">
        <v>19</v>
      </c>
      <c r="P35" s="115"/>
    </row>
    <row r="36" spans="1:16" ht="14.5" thickBot="1" x14ac:dyDescent="0.35">
      <c r="A36" s="100">
        <v>16</v>
      </c>
      <c r="B36" s="95">
        <v>17</v>
      </c>
      <c r="C36" s="95">
        <v>18</v>
      </c>
      <c r="D36" s="95">
        <v>19</v>
      </c>
      <c r="E36" s="152">
        <v>20</v>
      </c>
      <c r="F36" s="95">
        <v>21</v>
      </c>
      <c r="G36" s="108">
        <v>22</v>
      </c>
      <c r="H36" s="115"/>
      <c r="I36" s="100">
        <v>20</v>
      </c>
      <c r="J36" s="95">
        <v>21</v>
      </c>
      <c r="K36" s="95">
        <v>22</v>
      </c>
      <c r="L36" s="95">
        <v>23</v>
      </c>
      <c r="M36" s="95">
        <v>24</v>
      </c>
      <c r="N36" s="95">
        <v>25</v>
      </c>
      <c r="O36" s="108">
        <v>26</v>
      </c>
      <c r="P36" s="115"/>
    </row>
    <row r="37" spans="1:16" ht="14.5" thickBot="1" x14ac:dyDescent="0.35">
      <c r="A37" s="100">
        <v>23</v>
      </c>
      <c r="B37" s="95">
        <v>24</v>
      </c>
      <c r="C37" s="95">
        <v>25</v>
      </c>
      <c r="D37" s="95">
        <v>26</v>
      </c>
      <c r="E37" s="144">
        <v>27</v>
      </c>
      <c r="F37" s="95">
        <v>28</v>
      </c>
      <c r="G37" s="108">
        <v>29</v>
      </c>
      <c r="H37" s="115"/>
      <c r="I37" s="100">
        <v>27</v>
      </c>
      <c r="J37" s="95">
        <v>28</v>
      </c>
      <c r="K37" s="95">
        <v>29</v>
      </c>
      <c r="L37" s="95">
        <v>30</v>
      </c>
      <c r="M37" s="95"/>
      <c r="N37" s="95"/>
      <c r="O37" s="108"/>
      <c r="P37" s="115"/>
    </row>
    <row r="38" spans="1:16" ht="14.5" thickBot="1" x14ac:dyDescent="0.35">
      <c r="A38" s="101">
        <v>30</v>
      </c>
      <c r="B38" s="102">
        <v>31</v>
      </c>
      <c r="C38" s="102"/>
      <c r="D38" s="102"/>
      <c r="E38" s="102"/>
      <c r="F38" s="102"/>
      <c r="G38" s="134"/>
      <c r="H38" s="115"/>
      <c r="I38" s="101"/>
      <c r="J38" s="102"/>
      <c r="K38" s="102"/>
      <c r="L38" s="102"/>
      <c r="M38" s="102"/>
      <c r="N38" s="102"/>
      <c r="O38" s="109"/>
      <c r="P38" s="115"/>
    </row>
    <row r="39" spans="1:16" x14ac:dyDescent="0.3">
      <c r="G39" s="117"/>
    </row>
    <row r="40" spans="1:16" x14ac:dyDescent="0.3">
      <c r="G40" s="117"/>
    </row>
    <row r="41" spans="1:16" x14ac:dyDescent="0.3">
      <c r="G41" s="117"/>
    </row>
    <row r="42" spans="1:16" x14ac:dyDescent="0.3">
      <c r="G42" s="117"/>
    </row>
    <row r="43" spans="1:16" x14ac:dyDescent="0.3">
      <c r="G43" s="117"/>
    </row>
    <row r="44" spans="1:16" x14ac:dyDescent="0.3">
      <c r="G44" s="117"/>
    </row>
    <row r="45" spans="1:16" x14ac:dyDescent="0.3">
      <c r="G45" s="117"/>
    </row>
    <row r="46" spans="1:16" x14ac:dyDescent="0.3">
      <c r="G46" s="117"/>
    </row>
    <row r="47" spans="1:16" x14ac:dyDescent="0.3">
      <c r="G47" s="117"/>
    </row>
    <row r="48" spans="1:16" x14ac:dyDescent="0.3">
      <c r="G48" s="117"/>
    </row>
    <row r="49" spans="7:13" x14ac:dyDescent="0.3">
      <c r="G49" s="117"/>
    </row>
    <row r="50" spans="7:13" x14ac:dyDescent="0.3">
      <c r="G50" s="117"/>
    </row>
    <row r="51" spans="7:13" x14ac:dyDescent="0.3">
      <c r="G51" s="117"/>
    </row>
    <row r="52" spans="7:13" x14ac:dyDescent="0.3">
      <c r="G52" s="117"/>
    </row>
    <row r="53" spans="7:13" x14ac:dyDescent="0.3">
      <c r="G53" s="117"/>
      <c r="I53" s="117"/>
      <c r="J53" s="117"/>
      <c r="K53" s="117"/>
      <c r="L53" s="117"/>
      <c r="M53" s="117"/>
    </row>
    <row r="54" spans="7:13" x14ac:dyDescent="0.3">
      <c r="G54" s="117"/>
      <c r="I54" s="117"/>
      <c r="J54" s="117"/>
      <c r="K54" s="117"/>
      <c r="L54" s="117"/>
      <c r="M54" s="117"/>
    </row>
    <row r="55" spans="7:13" x14ac:dyDescent="0.3">
      <c r="G55" s="117"/>
      <c r="I55" s="117"/>
      <c r="J55" s="117"/>
      <c r="K55" s="117"/>
      <c r="L55" s="117"/>
      <c r="M55" s="117"/>
    </row>
    <row r="56" spans="7:13" x14ac:dyDescent="0.3">
      <c r="G56" s="117"/>
      <c r="I56" s="117"/>
      <c r="J56" s="117"/>
      <c r="K56" s="117"/>
      <c r="L56" s="117"/>
      <c r="M56" s="117"/>
    </row>
    <row r="57" spans="7:13" x14ac:dyDescent="0.3">
      <c r="G57" s="117"/>
      <c r="I57" s="117"/>
      <c r="J57" s="117"/>
      <c r="K57" s="117"/>
      <c r="L57" s="117"/>
      <c r="M57" s="117"/>
    </row>
    <row r="58" spans="7:13" x14ac:dyDescent="0.3">
      <c r="G58" s="117"/>
      <c r="I58" s="117"/>
      <c r="J58" s="117"/>
      <c r="K58" s="117"/>
      <c r="L58" s="117"/>
      <c r="M58" s="117"/>
    </row>
    <row r="59" spans="7:13" x14ac:dyDescent="0.3">
      <c r="G59" s="117"/>
      <c r="I59" s="117"/>
      <c r="J59" s="117"/>
      <c r="K59" s="117"/>
      <c r="L59" s="117"/>
      <c r="M59" s="117"/>
    </row>
    <row r="60" spans="7:13" x14ac:dyDescent="0.3">
      <c r="G60" s="117"/>
      <c r="I60" s="117"/>
      <c r="J60" s="117"/>
      <c r="K60" s="117"/>
      <c r="L60" s="117"/>
      <c r="M60" s="117"/>
    </row>
    <row r="61" spans="7:13" x14ac:dyDescent="0.3">
      <c r="G61" s="117"/>
      <c r="I61" s="117"/>
      <c r="J61" s="117"/>
      <c r="K61" s="117"/>
      <c r="L61" s="117"/>
      <c r="M61" s="117"/>
    </row>
    <row r="62" spans="7:13" x14ac:dyDescent="0.3">
      <c r="G62" s="117"/>
      <c r="I62" s="117"/>
      <c r="J62" s="117"/>
      <c r="K62" s="117"/>
      <c r="L62" s="117"/>
      <c r="M62" s="117"/>
    </row>
    <row r="63" spans="7:13" x14ac:dyDescent="0.3">
      <c r="G63" s="117"/>
      <c r="I63" s="117"/>
      <c r="J63" s="117"/>
      <c r="K63" s="117"/>
      <c r="L63" s="117"/>
      <c r="M63" s="117"/>
    </row>
    <row r="64" spans="7:13" x14ac:dyDescent="0.3">
      <c r="G64" s="117"/>
      <c r="I64" s="117"/>
      <c r="J64" s="117"/>
      <c r="K64" s="117"/>
      <c r="L64" s="117"/>
      <c r="M64" s="117"/>
    </row>
    <row r="65" spans="7:13" x14ac:dyDescent="0.3">
      <c r="G65" s="117"/>
      <c r="I65" s="117"/>
      <c r="J65" s="117"/>
      <c r="K65" s="117"/>
      <c r="L65" s="117"/>
      <c r="M65" s="117"/>
    </row>
    <row r="66" spans="7:13" x14ac:dyDescent="0.3">
      <c r="G66" s="117"/>
      <c r="I66" s="117"/>
      <c r="J66" s="117"/>
      <c r="K66" s="117"/>
      <c r="L66" s="117"/>
      <c r="M66" s="117"/>
    </row>
    <row r="67" spans="7:13" x14ac:dyDescent="0.3">
      <c r="G67" s="117"/>
      <c r="I67" s="117"/>
      <c r="J67" s="117"/>
      <c r="K67" s="117"/>
      <c r="L67" s="117"/>
      <c r="M67" s="117"/>
    </row>
    <row r="68" spans="7:13" x14ac:dyDescent="0.3">
      <c r="G68" s="117"/>
      <c r="I68" s="117"/>
      <c r="J68" s="117"/>
      <c r="K68" s="117"/>
      <c r="L68" s="117"/>
      <c r="M68" s="117"/>
    </row>
    <row r="69" spans="7:13" x14ac:dyDescent="0.3">
      <c r="G69" s="117"/>
      <c r="I69" s="117"/>
      <c r="J69" s="117"/>
      <c r="K69" s="117"/>
      <c r="L69" s="117"/>
      <c r="M69" s="117"/>
    </row>
    <row r="70" spans="7:13" x14ac:dyDescent="0.3">
      <c r="G70" s="117"/>
      <c r="I70" s="117"/>
      <c r="J70" s="117"/>
      <c r="K70" s="117"/>
      <c r="L70" s="117"/>
      <c r="M70" s="117"/>
    </row>
    <row r="71" spans="7:13" x14ac:dyDescent="0.3">
      <c r="G71" s="117"/>
      <c r="I71" s="117"/>
      <c r="J71" s="117"/>
      <c r="K71" s="117"/>
      <c r="L71" s="117"/>
      <c r="M71" s="117"/>
    </row>
    <row r="72" spans="7:13" x14ac:dyDescent="0.3">
      <c r="G72" s="117"/>
      <c r="I72" s="117"/>
      <c r="J72" s="117"/>
      <c r="K72" s="117"/>
      <c r="L72" s="117"/>
      <c r="M72" s="117"/>
    </row>
    <row r="73" spans="7:13" x14ac:dyDescent="0.3">
      <c r="G73" s="117"/>
      <c r="I73" s="117"/>
      <c r="J73" s="117"/>
      <c r="K73" s="117"/>
      <c r="L73" s="117"/>
      <c r="M73" s="117"/>
    </row>
    <row r="74" spans="7:13" x14ac:dyDescent="0.3">
      <c r="G74" s="117"/>
      <c r="I74" s="117"/>
      <c r="J74" s="117"/>
      <c r="K74" s="117"/>
      <c r="L74" s="117"/>
      <c r="M74" s="117"/>
    </row>
    <row r="75" spans="7:13" x14ac:dyDescent="0.3">
      <c r="G75" s="117"/>
      <c r="I75" s="117"/>
      <c r="J75" s="117"/>
      <c r="K75" s="117"/>
      <c r="L75" s="117"/>
      <c r="M75" s="117"/>
    </row>
    <row r="76" spans="7:13" x14ac:dyDescent="0.3">
      <c r="G76" s="117"/>
      <c r="I76" s="117"/>
      <c r="J76" s="117"/>
      <c r="K76" s="117"/>
      <c r="L76" s="117"/>
      <c r="M76" s="117"/>
    </row>
    <row r="77" spans="7:13" x14ac:dyDescent="0.3">
      <c r="G77" s="117"/>
      <c r="I77" s="117"/>
      <c r="J77" s="117"/>
      <c r="K77" s="117"/>
      <c r="L77" s="117"/>
      <c r="M77" s="117"/>
    </row>
    <row r="78" spans="7:13" x14ac:dyDescent="0.3">
      <c r="G78" s="117"/>
      <c r="I78" s="117"/>
      <c r="J78" s="117"/>
      <c r="K78" s="117"/>
      <c r="L78" s="117"/>
      <c r="M78" s="117"/>
    </row>
    <row r="79" spans="7:13" x14ac:dyDescent="0.3">
      <c r="G79" s="117"/>
      <c r="I79" s="117"/>
      <c r="J79" s="117"/>
      <c r="K79" s="117"/>
      <c r="L79" s="117"/>
      <c r="M79" s="117"/>
    </row>
    <row r="80" spans="7:13" x14ac:dyDescent="0.3">
      <c r="G80" s="117"/>
      <c r="I80" s="117"/>
      <c r="J80" s="117"/>
      <c r="K80" s="117"/>
      <c r="L80" s="117"/>
      <c r="M80" s="117"/>
    </row>
    <row r="81" spans="7:13" x14ac:dyDescent="0.3">
      <c r="G81" s="117"/>
      <c r="I81" s="117"/>
      <c r="J81" s="117"/>
      <c r="K81" s="117"/>
      <c r="L81" s="117"/>
      <c r="M81" s="117"/>
    </row>
    <row r="82" spans="7:13" x14ac:dyDescent="0.3">
      <c r="G82" s="117"/>
      <c r="I82" s="117"/>
      <c r="J82" s="117"/>
      <c r="K82" s="117"/>
      <c r="L82" s="117"/>
      <c r="M82" s="117"/>
    </row>
    <row r="83" spans="7:13" x14ac:dyDescent="0.3">
      <c r="G83" s="117"/>
      <c r="I83" s="117"/>
      <c r="J83" s="117"/>
      <c r="K83" s="117"/>
      <c r="L83" s="117"/>
      <c r="M83" s="117"/>
    </row>
  </sheetData>
  <mergeCells count="12">
    <mergeCell ref="Q1:W1"/>
    <mergeCell ref="Q9:W9"/>
    <mergeCell ref="A11:G11"/>
    <mergeCell ref="I11:O11"/>
    <mergeCell ref="Q11:W11"/>
    <mergeCell ref="A1:G1"/>
    <mergeCell ref="I1:O1"/>
    <mergeCell ref="Q21:W21"/>
    <mergeCell ref="A31:G31"/>
    <mergeCell ref="I31:O31"/>
    <mergeCell ref="A21:G21"/>
    <mergeCell ref="I21:O2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36B4CD"/>
    <pageSetUpPr autoPageBreaks="0"/>
  </sheetPr>
  <dimension ref="A1:K195"/>
  <sheetViews>
    <sheetView showGridLines="0" showRowColHeaders="0" tabSelected="1" zoomScale="80" zoomScaleNormal="80" zoomScaleSheetLayoutView="55" zoomScalePageLayoutView="80" workbookViewId="0">
      <selection activeCell="L70" sqref="L70"/>
    </sheetView>
  </sheetViews>
  <sheetFormatPr defaultColWidth="8.75" defaultRowHeight="14" x14ac:dyDescent="0.3"/>
  <cols>
    <col min="1" max="1" width="1.58203125" style="1" customWidth="1"/>
    <col min="2" max="8" width="18.83203125" style="1" customWidth="1"/>
    <col min="9" max="9" width="1.58203125" style="1" customWidth="1"/>
    <col min="10" max="13" width="8.75" style="1"/>
    <col min="14" max="14" width="6.75" style="1" customWidth="1"/>
    <col min="15" max="16384" width="8.75" style="1"/>
  </cols>
  <sheetData>
    <row r="1" spans="1:9" ht="9" customHeight="1" x14ac:dyDescent="0.3">
      <c r="A1" s="1" t="s">
        <v>1</v>
      </c>
      <c r="I1" s="1" t="s">
        <v>1</v>
      </c>
    </row>
    <row r="2" spans="1:9" s="2" customFormat="1" ht="95.25" customHeight="1" x14ac:dyDescent="0.3">
      <c r="A2" s="1"/>
      <c r="B2" s="7">
        <v>2020</v>
      </c>
      <c r="C2" s="212" t="s">
        <v>3</v>
      </c>
      <c r="D2" s="212"/>
    </row>
    <row r="3" spans="1:9" ht="9" customHeight="1" x14ac:dyDescent="0.3"/>
    <row r="4" spans="1:9" s="6" customFormat="1" ht="24" customHeight="1" x14ac:dyDescent="0.3">
      <c r="B4" s="55" t="s">
        <v>2</v>
      </c>
      <c r="C4" s="56" t="str">
        <f>(TEXT(C5,"dddd"))</f>
        <v>Monday</v>
      </c>
      <c r="D4" s="57" t="str">
        <f>TEXT(D5,"dddd")</f>
        <v>Tuesday</v>
      </c>
      <c r="E4" s="56" t="str">
        <f>TEXT(E5,"dddd")</f>
        <v>Wednesday</v>
      </c>
      <c r="F4" s="57" t="str">
        <f>TEXT(F5,"dddd")</f>
        <v>Thursday</v>
      </c>
      <c r="G4" s="56" t="str">
        <f>TEXT(G5,"dddd")</f>
        <v>Friday</v>
      </c>
      <c r="H4" s="58" t="str">
        <f>(TEXT(H5,"dddd"))</f>
        <v>Saturday</v>
      </c>
    </row>
    <row r="5" spans="1:9" s="8" customFormat="1" ht="24" customHeight="1" x14ac:dyDescent="0.45">
      <c r="B5" s="47">
        <f t="array" ref="B5:H5">Days+1+DATE(Calendar1Year,Calendar1MonthOption,1)-WEEKDAY(DATE(Calendar1Year,Calendar1MonthOption,1),WeekdayOption)</f>
        <v>44038</v>
      </c>
      <c r="C5" s="51">
        <v>44039</v>
      </c>
      <c r="D5" s="47">
        <v>44040</v>
      </c>
      <c r="E5" s="51">
        <v>44041</v>
      </c>
      <c r="F5" s="47">
        <v>44042</v>
      </c>
      <c r="G5" s="51">
        <v>44043</v>
      </c>
      <c r="H5" s="47">
        <v>44044</v>
      </c>
    </row>
    <row r="6" spans="1:9" ht="51" customHeight="1" x14ac:dyDescent="0.3">
      <c r="B6" s="48"/>
      <c r="C6" s="52"/>
      <c r="D6" s="48"/>
      <c r="E6" s="52"/>
      <c r="F6" s="48"/>
      <c r="G6" s="52"/>
      <c r="H6" s="48"/>
    </row>
    <row r="7" spans="1:9" s="8" customFormat="1" ht="24" customHeight="1" x14ac:dyDescent="0.45">
      <c r="B7" s="49">
        <f t="array" ref="B7:H7">Days+8+DATE(Calendar1Year,Calendar1MonthOption,1)-WEEKDAY(DATE(Calendar1Year,Calendar1MonthOption,1),WeekdayOption)</f>
        <v>44045</v>
      </c>
      <c r="C7" s="53">
        <v>44046</v>
      </c>
      <c r="D7" s="49">
        <v>44047</v>
      </c>
      <c r="E7" s="53">
        <v>44048</v>
      </c>
      <c r="F7" s="49">
        <v>44049</v>
      </c>
      <c r="G7" s="53">
        <v>44050</v>
      </c>
      <c r="H7" s="49">
        <v>44051</v>
      </c>
    </row>
    <row r="8" spans="1:9" ht="51" customHeight="1" x14ac:dyDescent="0.3">
      <c r="B8" s="50"/>
      <c r="C8" s="54"/>
      <c r="D8" s="50"/>
      <c r="E8" s="54"/>
      <c r="F8" s="160" t="s">
        <v>57</v>
      </c>
      <c r="G8" s="54"/>
      <c r="H8" s="50"/>
    </row>
    <row r="9" spans="1:9" s="8" customFormat="1" ht="24" customHeight="1" x14ac:dyDescent="0.45">
      <c r="B9" s="47">
        <f t="array" ref="B9:H9">Days+15+DATE(Calendar1Year,Calendar1MonthOption,1)-WEEKDAY(DATE(Calendar1Year,Calendar1MonthOption,1),WeekdayOption)</f>
        <v>44052</v>
      </c>
      <c r="C9" s="51">
        <v>44053</v>
      </c>
      <c r="D9" s="47">
        <v>44054</v>
      </c>
      <c r="E9" s="51">
        <v>44055</v>
      </c>
      <c r="F9" s="47">
        <v>44056</v>
      </c>
      <c r="G9" s="51">
        <v>44057</v>
      </c>
      <c r="H9" s="47">
        <v>44058</v>
      </c>
    </row>
    <row r="10" spans="1:9" ht="51" customHeight="1" x14ac:dyDescent="0.3">
      <c r="B10" s="48"/>
      <c r="C10" s="52"/>
      <c r="D10" s="48"/>
      <c r="E10" s="52"/>
      <c r="F10" s="183" t="s">
        <v>72</v>
      </c>
      <c r="G10" s="52"/>
      <c r="H10" s="48"/>
    </row>
    <row r="11" spans="1:9" s="8" customFormat="1" ht="24" customHeight="1" x14ac:dyDescent="0.45">
      <c r="B11" s="49">
        <f t="array" ref="B11:H11">Days+22+DATE(Calendar1Year,Calendar1MonthOption,1)-WEEKDAY(DATE(Calendar1Year,Calendar1MonthOption,1),WeekdayOption)</f>
        <v>44059</v>
      </c>
      <c r="C11" s="53">
        <v>44060</v>
      </c>
      <c r="D11" s="49">
        <v>44061</v>
      </c>
      <c r="E11" s="53">
        <v>44062</v>
      </c>
      <c r="F11" s="49">
        <v>44063</v>
      </c>
      <c r="G11" s="53">
        <v>44064</v>
      </c>
      <c r="H11" s="49">
        <v>44065</v>
      </c>
    </row>
    <row r="12" spans="1:9" ht="51" customHeight="1" x14ac:dyDescent="0.3">
      <c r="B12" s="50"/>
      <c r="C12" s="54"/>
      <c r="D12" s="50"/>
      <c r="E12" s="54"/>
      <c r="F12" s="160" t="s">
        <v>58</v>
      </c>
      <c r="G12" s="54"/>
      <c r="H12" s="50"/>
    </row>
    <row r="13" spans="1:9" s="8" customFormat="1" ht="24" customHeight="1" x14ac:dyDescent="0.45">
      <c r="B13" s="47">
        <f t="array" ref="B13:H13">Days+29+DATE(Calendar1Year,Calendar1MonthOption,1)-WEEKDAY(DATE(Calendar1Year,Calendar1MonthOption,1),WeekdayOption)</f>
        <v>44066</v>
      </c>
      <c r="C13" s="51">
        <v>44067</v>
      </c>
      <c r="D13" s="47">
        <v>44068</v>
      </c>
      <c r="E13" s="51">
        <v>44069</v>
      </c>
      <c r="F13" s="47">
        <v>44070</v>
      </c>
      <c r="G13" s="51">
        <v>44071</v>
      </c>
      <c r="H13" s="47">
        <v>44072</v>
      </c>
    </row>
    <row r="14" spans="1:9" ht="51" customHeight="1" x14ac:dyDescent="0.3">
      <c r="B14" s="48"/>
      <c r="C14" s="52"/>
      <c r="D14" s="48"/>
      <c r="E14" s="52"/>
      <c r="F14" s="183" t="s">
        <v>73</v>
      </c>
      <c r="G14" s="52"/>
      <c r="H14" s="48"/>
    </row>
    <row r="15" spans="1:9" s="8" customFormat="1" ht="24" customHeight="1" x14ac:dyDescent="0.45">
      <c r="B15" s="49">
        <f t="array" ref="B15:C15">Days+36+DATE(Calendar1Year,Calendar1MonthOption,1)-WEEKDAY(DATE(Calendar1Year,Calendar1MonthOption,1),WeekdayOption)</f>
        <v>44073</v>
      </c>
      <c r="C15" s="53">
        <v>44074</v>
      </c>
      <c r="D15" s="239" t="s">
        <v>0</v>
      </c>
      <c r="E15" s="240"/>
      <c r="F15" s="240"/>
      <c r="G15" s="240"/>
      <c r="H15" s="241"/>
    </row>
    <row r="16" spans="1:9" ht="51" customHeight="1" x14ac:dyDescent="0.3">
      <c r="B16" s="50"/>
      <c r="C16" s="54"/>
      <c r="D16" s="242"/>
      <c r="E16" s="243"/>
      <c r="F16" s="243"/>
      <c r="G16" s="243"/>
      <c r="H16" s="244"/>
    </row>
    <row r="17" spans="1:8" s="3" customFormat="1" ht="9" customHeight="1" x14ac:dyDescent="0.3">
      <c r="B17" s="4"/>
      <c r="C17" s="4"/>
      <c r="D17" s="5"/>
      <c r="E17" s="5"/>
      <c r="F17" s="5"/>
      <c r="G17" s="5"/>
      <c r="H17" s="5"/>
    </row>
    <row r="18" spans="1:8" s="2" customFormat="1" ht="95.25" customHeight="1" x14ac:dyDescent="0.3">
      <c r="A18" s="1"/>
      <c r="B18" s="7">
        <f>YEAR(DATE(Calendar1Year,Calendar1MonthOption+1,1))</f>
        <v>2020</v>
      </c>
      <c r="C18" s="212" t="str">
        <f>TEXT(DATE(Calendar1Year,Calendar1MonthOption+1,1),"mmmm")</f>
        <v>September</v>
      </c>
      <c r="D18" s="212"/>
    </row>
    <row r="19" spans="1:8" ht="9" customHeight="1" x14ac:dyDescent="0.3"/>
    <row r="20" spans="1:8" s="6" customFormat="1" ht="24" customHeight="1" x14ac:dyDescent="0.3">
      <c r="B20" s="77" t="str">
        <f t="shared" ref="B20:H20" si="0">TEXT(B21,"dddd")</f>
        <v>Sunday</v>
      </c>
      <c r="C20" s="75" t="str">
        <f t="shared" si="0"/>
        <v>Monday</v>
      </c>
      <c r="D20" s="76" t="str">
        <f t="shared" si="0"/>
        <v>Tuesday</v>
      </c>
      <c r="E20" s="75" t="str">
        <f t="shared" si="0"/>
        <v>Wednesday</v>
      </c>
      <c r="F20" s="76" t="str">
        <f t="shared" si="0"/>
        <v>Thursday</v>
      </c>
      <c r="G20" s="75" t="str">
        <f t="shared" si="0"/>
        <v>Friday</v>
      </c>
      <c r="H20" s="78" t="str">
        <f t="shared" si="0"/>
        <v>Saturday</v>
      </c>
    </row>
    <row r="21" spans="1:8" s="8" customFormat="1" ht="24" customHeight="1" x14ac:dyDescent="0.45">
      <c r="B21" s="15">
        <f t="array" ref="B21:H21">Days+1+DATE(Calendar2Year,Calendar2MonthOption,1)-WEEKDAY(DATE(Calendar2Year,Calendar2MonthOption,1),WeekdayOption)</f>
        <v>44073</v>
      </c>
      <c r="C21" s="9">
        <v>44074</v>
      </c>
      <c r="D21" s="15">
        <v>44075</v>
      </c>
      <c r="E21" s="9">
        <v>44076</v>
      </c>
      <c r="F21" s="15">
        <v>44077</v>
      </c>
      <c r="G21" s="9">
        <v>44078</v>
      </c>
      <c r="H21" s="15">
        <v>44079</v>
      </c>
    </row>
    <row r="22" spans="1:8" ht="51" customHeight="1" x14ac:dyDescent="0.3">
      <c r="B22" s="16"/>
      <c r="C22" s="10"/>
      <c r="D22" s="16"/>
      <c r="E22" s="10"/>
      <c r="F22" s="185" t="s">
        <v>75</v>
      </c>
      <c r="G22" s="10"/>
      <c r="H22" s="16"/>
    </row>
    <row r="23" spans="1:8" s="8" customFormat="1" ht="24" customHeight="1" x14ac:dyDescent="0.45">
      <c r="B23" s="17">
        <f t="array" ref="B23:H23">Days+8+DATE(Calendar2Year,Calendar2MonthOption,1)-WEEKDAY(DATE(Calendar2Year,Calendar2MonthOption,1),WeekdayOption)</f>
        <v>44080</v>
      </c>
      <c r="C23" s="45">
        <v>44081</v>
      </c>
      <c r="D23" s="17">
        <v>44082</v>
      </c>
      <c r="E23" s="45">
        <v>44083</v>
      </c>
      <c r="F23" s="17">
        <v>44084</v>
      </c>
      <c r="G23" s="45">
        <v>44085</v>
      </c>
      <c r="H23" s="17">
        <v>44086</v>
      </c>
    </row>
    <row r="24" spans="1:8" ht="51" customHeight="1" x14ac:dyDescent="0.3">
      <c r="B24" s="18"/>
      <c r="C24" s="46"/>
      <c r="D24" s="18"/>
      <c r="E24" s="46"/>
      <c r="F24" s="184" t="s">
        <v>74</v>
      </c>
      <c r="G24" s="46"/>
      <c r="H24" s="18"/>
    </row>
    <row r="25" spans="1:8" s="8" customFormat="1" ht="24" customHeight="1" x14ac:dyDescent="0.45">
      <c r="B25" s="15">
        <f t="array" ref="B25:H25">Days+15+DATE(Calendar2Year,Calendar2MonthOption,1)-WEEKDAY(DATE(Calendar2Year,Calendar2MonthOption,1),WeekdayOption)</f>
        <v>44087</v>
      </c>
      <c r="C25" s="9">
        <v>44088</v>
      </c>
      <c r="D25" s="15">
        <v>44089</v>
      </c>
      <c r="E25" s="9">
        <v>44090</v>
      </c>
      <c r="F25" s="15">
        <v>44091</v>
      </c>
      <c r="G25" s="9">
        <v>44092</v>
      </c>
      <c r="H25" s="15">
        <v>44093</v>
      </c>
    </row>
    <row r="26" spans="1:8" ht="51" customHeight="1" x14ac:dyDescent="0.3">
      <c r="B26" s="16"/>
      <c r="C26" s="10"/>
      <c r="D26" s="16"/>
      <c r="E26" s="10"/>
      <c r="F26" s="185" t="s">
        <v>76</v>
      </c>
      <c r="G26" s="10"/>
      <c r="H26" s="16"/>
    </row>
    <row r="27" spans="1:8" s="8" customFormat="1" ht="24" customHeight="1" x14ac:dyDescent="0.45">
      <c r="B27" s="17">
        <f t="array" ref="B27:H27">Days+22+DATE(Calendar2Year,Calendar2MonthOption,1)-WEEKDAY(DATE(Calendar2Year,Calendar2MonthOption,1),WeekdayOption)</f>
        <v>44094</v>
      </c>
      <c r="C27" s="45">
        <v>44095</v>
      </c>
      <c r="D27" s="17">
        <v>44096</v>
      </c>
      <c r="E27" s="45">
        <v>44097</v>
      </c>
      <c r="F27" s="17">
        <v>44098</v>
      </c>
      <c r="G27" s="45">
        <v>44099</v>
      </c>
      <c r="H27" s="17">
        <v>44100</v>
      </c>
    </row>
    <row r="28" spans="1:8" ht="51" customHeight="1" x14ac:dyDescent="0.3">
      <c r="B28" s="18"/>
      <c r="C28" s="46"/>
      <c r="D28" s="18"/>
      <c r="E28" s="46"/>
      <c r="F28" s="186" t="s">
        <v>77</v>
      </c>
      <c r="G28" s="46"/>
      <c r="H28" s="18"/>
    </row>
    <row r="29" spans="1:8" s="8" customFormat="1" ht="24" customHeight="1" x14ac:dyDescent="0.45">
      <c r="B29" s="15">
        <f t="array" ref="B29:H29">Days+29+DATE(Calendar2Year,Calendar2MonthOption,1)-WEEKDAY(DATE(Calendar2Year,Calendar2MonthOption,1),WeekdayOption)</f>
        <v>44101</v>
      </c>
      <c r="C29" s="9">
        <v>44102</v>
      </c>
      <c r="D29" s="15">
        <v>44103</v>
      </c>
      <c r="E29" s="9">
        <v>44104</v>
      </c>
      <c r="F29" s="15">
        <v>44105</v>
      </c>
      <c r="G29" s="9">
        <v>44106</v>
      </c>
      <c r="H29" s="15">
        <v>44107</v>
      </c>
    </row>
    <row r="30" spans="1:8" ht="51" customHeight="1" x14ac:dyDescent="0.3">
      <c r="B30" s="16"/>
      <c r="C30" s="10"/>
      <c r="D30" s="16"/>
      <c r="E30" s="10"/>
      <c r="F30" s="16"/>
      <c r="G30" s="10"/>
      <c r="H30" s="16"/>
    </row>
    <row r="31" spans="1:8" s="8" customFormat="1" ht="24" customHeight="1" x14ac:dyDescent="0.45">
      <c r="B31" s="17">
        <f t="array" ref="B31:C31">Days+36+DATE(Calendar2Year,Calendar2MonthOption,1)-WEEKDAY(DATE(Calendar2Year,Calendar2MonthOption,1),WeekdayOption)</f>
        <v>44108</v>
      </c>
      <c r="C31" s="45">
        <v>44109</v>
      </c>
      <c r="D31" s="254" t="s">
        <v>0</v>
      </c>
      <c r="E31" s="255"/>
      <c r="F31" s="255"/>
      <c r="G31" s="255"/>
      <c r="H31" s="256"/>
    </row>
    <row r="32" spans="1:8" ht="51" customHeight="1" x14ac:dyDescent="0.3">
      <c r="B32" s="18"/>
      <c r="C32" s="46"/>
      <c r="D32" s="229"/>
      <c r="E32" s="230"/>
      <c r="F32" s="230"/>
      <c r="G32" s="230"/>
      <c r="H32" s="231"/>
    </row>
    <row r="33" spans="1:8" s="3" customFormat="1" ht="9" customHeight="1" x14ac:dyDescent="0.3">
      <c r="B33" s="4"/>
      <c r="C33" s="4"/>
      <c r="D33" s="5"/>
      <c r="E33" s="5"/>
      <c r="F33" s="5"/>
      <c r="G33" s="5"/>
      <c r="H33" s="5"/>
    </row>
    <row r="34" spans="1:8" s="2" customFormat="1" ht="95.25" customHeight="1" x14ac:dyDescent="0.3">
      <c r="A34" s="1"/>
      <c r="B34" s="7">
        <f>YEAR(DATE(Calendar2Year,Calendar2MonthOption+1,1))</f>
        <v>2020</v>
      </c>
      <c r="C34" s="212" t="str">
        <f>TEXT(DATE(Calendar2Year,Calendar2MonthOption+1,1),"mmmm")</f>
        <v>October</v>
      </c>
      <c r="D34" s="212"/>
    </row>
    <row r="35" spans="1:8" ht="9" customHeight="1" x14ac:dyDescent="0.3"/>
    <row r="36" spans="1:8" s="6" customFormat="1" ht="24" customHeight="1" x14ac:dyDescent="0.3">
      <c r="B36" s="81" t="str">
        <f t="shared" ref="B36:H36" si="1">TEXT(B37,"dddd")</f>
        <v>Sunday</v>
      </c>
      <c r="C36" s="79" t="str">
        <f t="shared" si="1"/>
        <v>Monday</v>
      </c>
      <c r="D36" s="80" t="str">
        <f t="shared" si="1"/>
        <v>Tuesday</v>
      </c>
      <c r="E36" s="79" t="str">
        <f t="shared" si="1"/>
        <v>Wednesday</v>
      </c>
      <c r="F36" s="80" t="str">
        <f t="shared" si="1"/>
        <v>Thursday</v>
      </c>
      <c r="G36" s="79" t="str">
        <f t="shared" si="1"/>
        <v>Friday</v>
      </c>
      <c r="H36" s="82" t="str">
        <f t="shared" si="1"/>
        <v>Saturday</v>
      </c>
    </row>
    <row r="37" spans="1:8" s="8" customFormat="1" ht="24" customHeight="1" x14ac:dyDescent="0.45">
      <c r="B37" s="19">
        <f t="array" ref="B37:H37">Days+1+DATE(Calendar3Year,Calendar3MonthOption,1)-WEEKDAY(DATE(Calendar3Year,Calendar3MonthOption,1),WeekdayOption)</f>
        <v>44101</v>
      </c>
      <c r="C37" s="9">
        <v>44102</v>
      </c>
      <c r="D37" s="19">
        <v>44103</v>
      </c>
      <c r="E37" s="9">
        <v>44104</v>
      </c>
      <c r="F37" s="19">
        <v>44105</v>
      </c>
      <c r="G37" s="9">
        <v>44106</v>
      </c>
      <c r="H37" s="19">
        <v>44107</v>
      </c>
    </row>
    <row r="38" spans="1:8" ht="51" customHeight="1" x14ac:dyDescent="0.3">
      <c r="B38" s="20"/>
      <c r="C38" s="10"/>
      <c r="D38" s="20"/>
      <c r="E38" s="10"/>
      <c r="F38" s="161" t="s">
        <v>59</v>
      </c>
      <c r="G38" s="10"/>
      <c r="H38" s="20"/>
    </row>
    <row r="39" spans="1:8" s="8" customFormat="1" ht="24" customHeight="1" x14ac:dyDescent="0.45">
      <c r="B39" s="21">
        <f t="array" ref="B39:H39">Days+8+DATE(Calendar3Year,Calendar3MonthOption,1)-WEEKDAY(DATE(Calendar3Year,Calendar3MonthOption,1),WeekdayOption)</f>
        <v>44108</v>
      </c>
      <c r="C39" s="22">
        <v>44109</v>
      </c>
      <c r="D39" s="21">
        <v>44110</v>
      </c>
      <c r="E39" s="22">
        <v>44111</v>
      </c>
      <c r="F39" s="21">
        <v>44112</v>
      </c>
      <c r="G39" s="22">
        <v>44113</v>
      </c>
      <c r="H39" s="21">
        <v>44114</v>
      </c>
    </row>
    <row r="40" spans="1:8" ht="51" customHeight="1" x14ac:dyDescent="0.3">
      <c r="B40" s="23"/>
      <c r="C40" s="24"/>
      <c r="D40" s="23"/>
      <c r="E40" s="24"/>
      <c r="F40" s="187" t="s">
        <v>78</v>
      </c>
      <c r="G40" s="24"/>
      <c r="H40" s="23"/>
    </row>
    <row r="41" spans="1:8" s="8" customFormat="1" ht="24" customHeight="1" x14ac:dyDescent="0.45">
      <c r="B41" s="19">
        <f t="array" ref="B41:H41">Days+15+DATE(Calendar3Year,Calendar3MonthOption,1)-WEEKDAY(DATE(Calendar3Year,Calendar3MonthOption,1),WeekdayOption)</f>
        <v>44115</v>
      </c>
      <c r="C41" s="9">
        <v>44116</v>
      </c>
      <c r="D41" s="19">
        <v>44117</v>
      </c>
      <c r="E41" s="9">
        <v>44118</v>
      </c>
      <c r="F41" s="19">
        <v>44119</v>
      </c>
      <c r="G41" s="9">
        <v>44120</v>
      </c>
      <c r="H41" s="19">
        <v>44121</v>
      </c>
    </row>
    <row r="42" spans="1:8" ht="51" customHeight="1" x14ac:dyDescent="0.3">
      <c r="B42" s="20"/>
      <c r="C42" s="10"/>
      <c r="D42" s="20"/>
      <c r="E42" s="10"/>
      <c r="F42" s="162" t="s">
        <v>60</v>
      </c>
      <c r="G42" s="10"/>
      <c r="H42" s="20"/>
    </row>
    <row r="43" spans="1:8" s="8" customFormat="1" ht="24" customHeight="1" x14ac:dyDescent="0.45">
      <c r="B43" s="21">
        <f t="array" ref="B43:H43">Days+22+DATE(Calendar3Year,Calendar3MonthOption,1)-WEEKDAY(DATE(Calendar3Year,Calendar3MonthOption,1),WeekdayOption)</f>
        <v>44122</v>
      </c>
      <c r="C43" s="22">
        <v>44123</v>
      </c>
      <c r="D43" s="21">
        <v>44124</v>
      </c>
      <c r="E43" s="22">
        <v>44125</v>
      </c>
      <c r="F43" s="21">
        <v>44126</v>
      </c>
      <c r="G43" s="22">
        <v>44127</v>
      </c>
      <c r="H43" s="21">
        <v>44128</v>
      </c>
    </row>
    <row r="44" spans="1:8" ht="51" customHeight="1" x14ac:dyDescent="0.3">
      <c r="B44" s="23"/>
      <c r="C44" s="24"/>
      <c r="D44" s="23"/>
      <c r="E44" s="24"/>
      <c r="F44" s="188" t="s">
        <v>79</v>
      </c>
      <c r="G44" s="24"/>
      <c r="H44" s="23"/>
    </row>
    <row r="45" spans="1:8" s="8" customFormat="1" ht="24" customHeight="1" x14ac:dyDescent="0.45">
      <c r="B45" s="19">
        <f t="array" ref="B45:H45">Days+29+DATE(Calendar3Year,Calendar3MonthOption,1)-WEEKDAY(DATE(Calendar3Year,Calendar3MonthOption,1),WeekdayOption)</f>
        <v>44129</v>
      </c>
      <c r="C45" s="9">
        <v>44130</v>
      </c>
      <c r="D45" s="19">
        <v>44131</v>
      </c>
      <c r="E45" s="9">
        <v>44132</v>
      </c>
      <c r="F45" s="19">
        <v>44133</v>
      </c>
      <c r="G45" s="9">
        <v>44134</v>
      </c>
      <c r="H45" s="19">
        <v>44135</v>
      </c>
    </row>
    <row r="46" spans="1:8" ht="51" customHeight="1" x14ac:dyDescent="0.3">
      <c r="B46" s="20"/>
      <c r="C46" s="10"/>
      <c r="D46" s="20"/>
      <c r="E46" s="10"/>
      <c r="F46" s="198"/>
      <c r="G46" s="10"/>
      <c r="H46" s="20"/>
    </row>
    <row r="47" spans="1:8" s="8" customFormat="1" ht="24" customHeight="1" x14ac:dyDescent="0.45">
      <c r="B47" s="21">
        <f t="array" ref="B47:C47">Days+36+DATE(Calendar3Year,Calendar3MonthOption,1)-WEEKDAY(DATE(Calendar3Year,Calendar3MonthOption,1),WeekdayOption)</f>
        <v>44136</v>
      </c>
      <c r="C47" s="22">
        <v>44137</v>
      </c>
      <c r="D47" s="236" t="s">
        <v>0</v>
      </c>
      <c r="E47" s="237"/>
      <c r="F47" s="237"/>
      <c r="G47" s="237"/>
      <c r="H47" s="238"/>
    </row>
    <row r="48" spans="1:8" ht="51" customHeight="1" x14ac:dyDescent="0.3">
      <c r="B48" s="23"/>
      <c r="C48" s="24"/>
      <c r="D48" s="233"/>
      <c r="E48" s="234"/>
      <c r="F48" s="234"/>
      <c r="G48" s="234"/>
      <c r="H48" s="235"/>
    </row>
    <row r="49" spans="1:8" s="3" customFormat="1" ht="9" customHeight="1" x14ac:dyDescent="0.3">
      <c r="B49" s="4"/>
      <c r="C49" s="4"/>
      <c r="D49" s="5"/>
      <c r="E49" s="5"/>
      <c r="F49" s="5"/>
      <c r="G49" s="5"/>
      <c r="H49" s="5"/>
    </row>
    <row r="50" spans="1:8" s="2" customFormat="1" ht="95.25" customHeight="1" x14ac:dyDescent="0.3">
      <c r="A50" s="1"/>
      <c r="B50" s="7">
        <f>YEAR(DATE(Calendar3Year,Calendar3MonthOption+1,1))</f>
        <v>2020</v>
      </c>
      <c r="C50" s="212" t="str">
        <f>TEXT(DATE(Calendar3Year,Calendar3MonthOption+1,1),"mmmm")</f>
        <v>November</v>
      </c>
      <c r="D50" s="212"/>
    </row>
    <row r="51" spans="1:8" ht="9" customHeight="1" x14ac:dyDescent="0.3"/>
    <row r="52" spans="1:8" s="6" customFormat="1" ht="24" customHeight="1" x14ac:dyDescent="0.3">
      <c r="B52" s="67" t="str">
        <f t="shared" ref="B52:H52" si="2">TEXT(B53,"dddd")</f>
        <v>Sunday</v>
      </c>
      <c r="C52" s="68" t="str">
        <f t="shared" si="2"/>
        <v>Monday</v>
      </c>
      <c r="D52" s="69" t="str">
        <f t="shared" si="2"/>
        <v>Tuesday</v>
      </c>
      <c r="E52" s="68" t="str">
        <f t="shared" si="2"/>
        <v>Wednesday</v>
      </c>
      <c r="F52" s="69" t="str">
        <f t="shared" si="2"/>
        <v>Thursday</v>
      </c>
      <c r="G52" s="68" t="str">
        <f t="shared" si="2"/>
        <v>Friday</v>
      </c>
      <c r="H52" s="70" t="str">
        <f t="shared" si="2"/>
        <v>Saturday</v>
      </c>
    </row>
    <row r="53" spans="1:8" s="8" customFormat="1" ht="24" customHeight="1" x14ac:dyDescent="0.45">
      <c r="B53" s="25">
        <f t="array" ref="B53:H53">Days+1+DATE(Calendar4Year,Calendar4MonthOption,1)-WEEKDAY(DATE(Calendar4Year,Calendar4MonthOption,1),WeekdayOption)</f>
        <v>44136</v>
      </c>
      <c r="C53" s="9">
        <v>44137</v>
      </c>
      <c r="D53" s="25">
        <v>44138</v>
      </c>
      <c r="E53" s="9">
        <v>44139</v>
      </c>
      <c r="F53" s="25">
        <v>44140</v>
      </c>
      <c r="G53" s="9">
        <v>44141</v>
      </c>
      <c r="H53" s="25">
        <v>44142</v>
      </c>
    </row>
    <row r="54" spans="1:8" ht="51" customHeight="1" x14ac:dyDescent="0.3">
      <c r="B54" s="26"/>
      <c r="C54" s="10"/>
      <c r="D54" s="26"/>
      <c r="E54" s="10"/>
      <c r="F54" s="183" t="s">
        <v>80</v>
      </c>
      <c r="G54" s="10"/>
      <c r="H54" s="26"/>
    </row>
    <row r="55" spans="1:8" s="8" customFormat="1" ht="24" customHeight="1" x14ac:dyDescent="0.45">
      <c r="B55" s="13">
        <f t="array" ref="B55:H55">Days+8+DATE(Calendar4Year,Calendar4MonthOption,1)-WEEKDAY(DATE(Calendar4Year,Calendar4MonthOption,1),WeekdayOption)</f>
        <v>44143</v>
      </c>
      <c r="C55" s="27">
        <v>44144</v>
      </c>
      <c r="D55" s="13">
        <v>44145</v>
      </c>
      <c r="E55" s="27">
        <v>44146</v>
      </c>
      <c r="F55" s="13">
        <v>44147</v>
      </c>
      <c r="G55" s="27">
        <v>44148</v>
      </c>
      <c r="H55" s="13">
        <v>44149</v>
      </c>
    </row>
    <row r="56" spans="1:8" ht="51" customHeight="1" x14ac:dyDescent="0.3">
      <c r="B56" s="14"/>
      <c r="C56" s="28"/>
      <c r="D56" s="14"/>
      <c r="E56" s="198"/>
      <c r="F56" s="163" t="s">
        <v>61</v>
      </c>
      <c r="G56" s="28"/>
      <c r="H56" s="14"/>
    </row>
    <row r="57" spans="1:8" s="8" customFormat="1" ht="24" customHeight="1" x14ac:dyDescent="0.45">
      <c r="B57" s="25">
        <f t="array" ref="B57:H57">Days+15+DATE(Calendar4Year,Calendar4MonthOption,1)-WEEKDAY(DATE(Calendar4Year,Calendar4MonthOption,1),WeekdayOption)</f>
        <v>44150</v>
      </c>
      <c r="C57" s="9">
        <v>44151</v>
      </c>
      <c r="D57" s="25">
        <v>44152</v>
      </c>
      <c r="E57" s="9">
        <v>44153</v>
      </c>
      <c r="F57" s="25">
        <v>44154</v>
      </c>
      <c r="G57" s="9">
        <v>44155</v>
      </c>
      <c r="H57" s="25">
        <v>44156</v>
      </c>
    </row>
    <row r="58" spans="1:8" ht="51" customHeight="1" x14ac:dyDescent="0.3">
      <c r="B58" s="26"/>
      <c r="C58" s="10"/>
      <c r="D58" s="26"/>
      <c r="E58" s="10"/>
      <c r="F58" s="259"/>
      <c r="G58" s="10"/>
      <c r="H58" s="26"/>
    </row>
    <row r="59" spans="1:8" s="8" customFormat="1" ht="24" customHeight="1" x14ac:dyDescent="0.45">
      <c r="B59" s="13">
        <f t="array" ref="B59:H59">Days+22+DATE(Calendar4Year,Calendar4MonthOption,1)-WEEKDAY(DATE(Calendar4Year,Calendar4MonthOption,1),WeekdayOption)</f>
        <v>44157</v>
      </c>
      <c r="C59" s="27">
        <v>44158</v>
      </c>
      <c r="D59" s="13">
        <v>44159</v>
      </c>
      <c r="E59" s="27">
        <v>44160</v>
      </c>
      <c r="F59" s="13">
        <v>44161</v>
      </c>
      <c r="G59" s="27">
        <v>44162</v>
      </c>
      <c r="H59" s="13">
        <v>44163</v>
      </c>
    </row>
    <row r="60" spans="1:8" ht="51" customHeight="1" x14ac:dyDescent="0.3">
      <c r="B60" s="14"/>
      <c r="C60" s="28"/>
      <c r="D60" s="14"/>
      <c r="E60" s="172"/>
      <c r="F60" s="180" t="s">
        <v>71</v>
      </c>
      <c r="G60" s="172"/>
      <c r="H60" s="14"/>
    </row>
    <row r="61" spans="1:8" s="8" customFormat="1" ht="24" customHeight="1" x14ac:dyDescent="0.45">
      <c r="B61" s="25">
        <f t="array" ref="B61:H61">Days+29+DATE(Calendar4Year,Calendar4MonthOption,1)-WEEKDAY(DATE(Calendar4Year,Calendar4MonthOption,1),WeekdayOption)</f>
        <v>44164</v>
      </c>
      <c r="C61" s="9">
        <v>44165</v>
      </c>
      <c r="D61" s="25">
        <v>44166</v>
      </c>
      <c r="E61" s="9">
        <v>44167</v>
      </c>
      <c r="F61" s="25">
        <v>44168</v>
      </c>
      <c r="G61" s="9">
        <v>44169</v>
      </c>
      <c r="H61" s="25">
        <v>44170</v>
      </c>
    </row>
    <row r="62" spans="1:8" ht="51" customHeight="1" x14ac:dyDescent="0.3">
      <c r="B62" s="26"/>
      <c r="C62" s="10"/>
      <c r="D62" s="26"/>
      <c r="E62" s="10"/>
      <c r="F62" s="26"/>
      <c r="G62" s="10"/>
      <c r="H62" s="26"/>
    </row>
    <row r="63" spans="1:8" s="8" customFormat="1" ht="24" customHeight="1" x14ac:dyDescent="0.45">
      <c r="B63" s="13">
        <f t="array" ref="B63:C63">Days+36+DATE(Calendar4Year,Calendar4MonthOption,1)-WEEKDAY(DATE(Calendar4Year,Calendar4MonthOption,1),WeekdayOption)</f>
        <v>44171</v>
      </c>
      <c r="C63" s="27">
        <v>44172</v>
      </c>
      <c r="D63" s="216" t="s">
        <v>0</v>
      </c>
      <c r="E63" s="217"/>
      <c r="F63" s="217"/>
      <c r="G63" s="217"/>
      <c r="H63" s="218"/>
    </row>
    <row r="64" spans="1:8" ht="51" customHeight="1" x14ac:dyDescent="0.3">
      <c r="B64" s="14"/>
      <c r="C64" s="28"/>
      <c r="D64" s="245"/>
      <c r="E64" s="246"/>
      <c r="F64" s="246"/>
      <c r="G64" s="246"/>
      <c r="H64" s="247"/>
    </row>
    <row r="65" spans="1:8" s="3" customFormat="1" ht="9" customHeight="1" x14ac:dyDescent="0.3">
      <c r="B65" s="4"/>
      <c r="C65" s="4"/>
      <c r="D65" s="5"/>
      <c r="E65" s="5"/>
      <c r="F65" s="5"/>
      <c r="G65" s="5"/>
      <c r="H65" s="5"/>
    </row>
    <row r="66" spans="1:8" s="2" customFormat="1" ht="95.25" customHeight="1" x14ac:dyDescent="0.3">
      <c r="A66" s="1"/>
      <c r="B66" s="7">
        <f>YEAR(DATE(Calendar4Year,Calendar4MonthOption+1,1))</f>
        <v>2020</v>
      </c>
      <c r="C66" s="212" t="str">
        <f>TEXT(DATE(Calendar4Year,Calendar4MonthOption+1,1),"mmmm")</f>
        <v>December</v>
      </c>
      <c r="D66" s="212"/>
    </row>
    <row r="67" spans="1:8" ht="9" customHeight="1" x14ac:dyDescent="0.3"/>
    <row r="68" spans="1:8" s="6" customFormat="1" ht="24" customHeight="1" x14ac:dyDescent="0.3">
      <c r="B68" s="61" t="str">
        <f t="shared" ref="B68:G68" si="3">TEXT(B69,"dddd")</f>
        <v>Sunday</v>
      </c>
      <c r="C68" s="59" t="str">
        <f t="shared" si="3"/>
        <v>Monday</v>
      </c>
      <c r="D68" s="60" t="str">
        <f t="shared" si="3"/>
        <v>Tuesday</v>
      </c>
      <c r="E68" s="59" t="str">
        <f t="shared" si="3"/>
        <v>Wednesday</v>
      </c>
      <c r="F68" s="60" t="str">
        <f t="shared" si="3"/>
        <v>Thursday</v>
      </c>
      <c r="G68" s="59" t="str">
        <f t="shared" si="3"/>
        <v>Friday</v>
      </c>
      <c r="H68" s="62" t="str">
        <f>TEXT(H69,"dddd")</f>
        <v>Saturday</v>
      </c>
    </row>
    <row r="69" spans="1:8" s="8" customFormat="1" ht="24" customHeight="1" x14ac:dyDescent="0.45">
      <c r="B69" s="29">
        <f t="array" ref="B69:H69">Days+1+DATE(Calendar5Year,Calendar5MonthOption,1)-WEEKDAY(DATE(Calendar5Year,Calendar5MonthOption,1),WeekdayOption)</f>
        <v>44164</v>
      </c>
      <c r="C69" s="9">
        <v>44165</v>
      </c>
      <c r="D69" s="29">
        <v>44166</v>
      </c>
      <c r="E69" s="9">
        <v>44167</v>
      </c>
      <c r="F69" s="29">
        <v>44168</v>
      </c>
      <c r="G69" s="9">
        <v>44169</v>
      </c>
      <c r="H69" s="29">
        <v>44170</v>
      </c>
    </row>
    <row r="70" spans="1:8" ht="51" customHeight="1" x14ac:dyDescent="0.3">
      <c r="B70" s="30"/>
      <c r="C70" s="10"/>
      <c r="D70" s="30"/>
      <c r="E70" s="10"/>
      <c r="F70" s="160" t="s">
        <v>62</v>
      </c>
      <c r="G70" s="259"/>
      <c r="H70" s="30"/>
    </row>
    <row r="71" spans="1:8" s="8" customFormat="1" ht="24" customHeight="1" x14ac:dyDescent="0.45">
      <c r="B71" s="11">
        <f t="array" ref="B71:H71">Days+8+DATE(Calendar5Year,Calendar5MonthOption,1)-WEEKDAY(DATE(Calendar5Year,Calendar5MonthOption,1),WeekdayOption)</f>
        <v>44171</v>
      </c>
      <c r="C71" s="31">
        <v>44172</v>
      </c>
      <c r="D71" s="11">
        <v>44173</v>
      </c>
      <c r="E71" s="31">
        <v>44174</v>
      </c>
      <c r="F71" s="11">
        <v>44175</v>
      </c>
      <c r="G71" s="31">
        <v>44176</v>
      </c>
      <c r="H71" s="11">
        <v>44177</v>
      </c>
    </row>
    <row r="72" spans="1:8" ht="51" customHeight="1" x14ac:dyDescent="0.3">
      <c r="B72" s="12"/>
      <c r="C72" s="32"/>
      <c r="D72" s="12"/>
      <c r="E72" s="32"/>
      <c r="F72" s="189" t="s">
        <v>81</v>
      </c>
      <c r="G72" s="32"/>
      <c r="H72" s="12"/>
    </row>
    <row r="73" spans="1:8" s="8" customFormat="1" ht="24" customHeight="1" x14ac:dyDescent="0.45">
      <c r="B73" s="29">
        <f t="array" ref="B73:H73">Days+15+DATE(Calendar5Year,Calendar5MonthOption,1)-WEEKDAY(DATE(Calendar5Year,Calendar5MonthOption,1),WeekdayOption)</f>
        <v>44178</v>
      </c>
      <c r="C73" s="9">
        <v>44179</v>
      </c>
      <c r="D73" s="29">
        <v>44180</v>
      </c>
      <c r="E73" s="9">
        <v>44181</v>
      </c>
      <c r="F73" s="29">
        <v>44182</v>
      </c>
      <c r="G73" s="9">
        <v>44183</v>
      </c>
      <c r="H73" s="29">
        <v>44184</v>
      </c>
    </row>
    <row r="74" spans="1:8" ht="51" customHeight="1" x14ac:dyDescent="0.3">
      <c r="B74" s="30"/>
      <c r="C74" s="10"/>
      <c r="D74" s="30"/>
      <c r="E74" s="10"/>
      <c r="F74" s="164" t="s">
        <v>127</v>
      </c>
      <c r="G74" s="10"/>
      <c r="H74" s="30"/>
    </row>
    <row r="75" spans="1:8" s="8" customFormat="1" ht="24" customHeight="1" x14ac:dyDescent="0.45">
      <c r="B75" s="11">
        <f t="array" ref="B75:H75">Days+22+DATE(Calendar5Year,Calendar5MonthOption,1)-WEEKDAY(DATE(Calendar5Year,Calendar5MonthOption,1),WeekdayOption)</f>
        <v>44185</v>
      </c>
      <c r="C75" s="31">
        <v>44186</v>
      </c>
      <c r="D75" s="11">
        <v>44187</v>
      </c>
      <c r="E75" s="31">
        <v>44188</v>
      </c>
      <c r="F75" s="11">
        <v>44189</v>
      </c>
      <c r="G75" s="31">
        <v>44190</v>
      </c>
      <c r="H75" s="11">
        <v>44191</v>
      </c>
    </row>
    <row r="76" spans="1:8" ht="51" customHeight="1" x14ac:dyDescent="0.3">
      <c r="B76" s="177"/>
      <c r="C76" s="174"/>
      <c r="D76" s="178"/>
      <c r="E76" s="179" t="s">
        <v>71</v>
      </c>
      <c r="F76" s="173"/>
      <c r="G76" s="174"/>
      <c r="H76" s="173"/>
    </row>
    <row r="77" spans="1:8" s="8" customFormat="1" ht="24" customHeight="1" x14ac:dyDescent="0.45">
      <c r="B77" s="29">
        <f t="array" ref="B77:H77">Days+29+DATE(Calendar5Year,Calendar5MonthOption,1)-WEEKDAY(DATE(Calendar5Year,Calendar5MonthOption,1),WeekdayOption)</f>
        <v>44192</v>
      </c>
      <c r="C77" s="9">
        <v>44193</v>
      </c>
      <c r="D77" s="29">
        <v>44194</v>
      </c>
      <c r="E77" s="9">
        <v>44195</v>
      </c>
      <c r="F77" s="29">
        <v>44196</v>
      </c>
      <c r="G77" s="9">
        <v>44197</v>
      </c>
      <c r="H77" s="29">
        <v>44198</v>
      </c>
    </row>
    <row r="78" spans="1:8" ht="51" customHeight="1" x14ac:dyDescent="0.3">
      <c r="B78" s="175"/>
      <c r="C78" s="176"/>
      <c r="D78" s="175"/>
      <c r="E78" s="176"/>
      <c r="F78" s="175"/>
      <c r="G78" s="176"/>
      <c r="H78" s="175"/>
    </row>
    <row r="79" spans="1:8" s="8" customFormat="1" ht="24" customHeight="1" x14ac:dyDescent="0.45">
      <c r="B79" s="11">
        <f t="array" ref="B79:C79">Days+36+DATE(Calendar5Year,Calendar5MonthOption,1)-WEEKDAY(DATE(Calendar5Year,Calendar5MonthOption,1),WeekdayOption)</f>
        <v>44199</v>
      </c>
      <c r="C79" s="31">
        <v>44200</v>
      </c>
      <c r="D79" s="251" t="s">
        <v>0</v>
      </c>
      <c r="E79" s="252"/>
      <c r="F79" s="252"/>
      <c r="G79" s="252"/>
      <c r="H79" s="253"/>
    </row>
    <row r="80" spans="1:8" ht="51" customHeight="1" x14ac:dyDescent="0.3">
      <c r="B80" s="12"/>
      <c r="C80" s="32"/>
      <c r="D80" s="248"/>
      <c r="E80" s="249"/>
      <c r="F80" s="249"/>
      <c r="G80" s="249"/>
      <c r="H80" s="250"/>
    </row>
    <row r="81" spans="1:8" s="3" customFormat="1" ht="9" customHeight="1" x14ac:dyDescent="0.3">
      <c r="B81" s="4"/>
      <c r="C81" s="4"/>
      <c r="D81" s="5"/>
      <c r="E81" s="5"/>
      <c r="F81" s="5"/>
      <c r="G81" s="5"/>
      <c r="H81" s="5"/>
    </row>
    <row r="82" spans="1:8" s="2" customFormat="1" ht="95.25" customHeight="1" x14ac:dyDescent="0.3">
      <c r="A82" s="1"/>
      <c r="B82" s="7">
        <f>YEAR(DATE(Calendar5Year,Calendar5MonthOption+1,1))</f>
        <v>2021</v>
      </c>
      <c r="C82" s="212" t="str">
        <f>TEXT(DATE(Calendar5Year,Calendar5MonthOption+1,1),"mmmm")</f>
        <v>January</v>
      </c>
      <c r="D82" s="212"/>
    </row>
    <row r="83" spans="1:8" ht="9" customHeight="1" x14ac:dyDescent="0.3"/>
    <row r="84" spans="1:8" s="6" customFormat="1" ht="24" customHeight="1" x14ac:dyDescent="0.3">
      <c r="B84" s="65" t="str">
        <f t="shared" ref="B84:H84" si="4">TEXT(B85,"dddd")</f>
        <v>Sunday</v>
      </c>
      <c r="C84" s="63" t="str">
        <f t="shared" si="4"/>
        <v>Monday</v>
      </c>
      <c r="D84" s="64" t="str">
        <f t="shared" si="4"/>
        <v>Tuesday</v>
      </c>
      <c r="E84" s="63" t="str">
        <f t="shared" si="4"/>
        <v>Wednesday</v>
      </c>
      <c r="F84" s="64" t="str">
        <f t="shared" si="4"/>
        <v>Thursday</v>
      </c>
      <c r="G84" s="63" t="str">
        <f t="shared" si="4"/>
        <v>Friday</v>
      </c>
      <c r="H84" s="66" t="str">
        <f t="shared" si="4"/>
        <v>Saturday</v>
      </c>
    </row>
    <row r="85" spans="1:8" s="8" customFormat="1" ht="24" customHeight="1" x14ac:dyDescent="0.45">
      <c r="B85" s="33">
        <f t="array" ref="B85:H85">Days+1+DATE(Calendar6Year,Calendar6MonthOption,1)-WEEKDAY(DATE(Calendar6Year,Calendar6MonthOption,1),WeekdayOption)</f>
        <v>44192</v>
      </c>
      <c r="C85" s="9">
        <v>44193</v>
      </c>
      <c r="D85" s="33">
        <v>44194</v>
      </c>
      <c r="E85" s="9">
        <v>44195</v>
      </c>
      <c r="F85" s="33">
        <v>44196</v>
      </c>
      <c r="G85" s="9">
        <v>44197</v>
      </c>
      <c r="H85" s="33">
        <v>44198</v>
      </c>
    </row>
    <row r="86" spans="1:8" ht="51" customHeight="1" x14ac:dyDescent="0.3">
      <c r="B86" s="34"/>
      <c r="C86" s="10"/>
      <c r="D86" s="34"/>
      <c r="E86" s="10"/>
      <c r="F86" s="34"/>
      <c r="G86" s="10"/>
      <c r="H86" s="34"/>
    </row>
    <row r="87" spans="1:8" s="8" customFormat="1" ht="24" customHeight="1" x14ac:dyDescent="0.45">
      <c r="B87" s="35">
        <f t="array" ref="B87:H87">Days+8+DATE(Calendar6Year,Calendar6MonthOption,1)-WEEKDAY(DATE(Calendar6Year,Calendar6MonthOption,1),WeekdayOption)</f>
        <v>44199</v>
      </c>
      <c r="C87" s="36">
        <v>44200</v>
      </c>
      <c r="D87" s="35">
        <v>44201</v>
      </c>
      <c r="E87" s="36">
        <v>44202</v>
      </c>
      <c r="F87" s="35">
        <v>44203</v>
      </c>
      <c r="G87" s="36">
        <v>44204</v>
      </c>
      <c r="H87" s="35">
        <v>44205</v>
      </c>
    </row>
    <row r="88" spans="1:8" ht="51" customHeight="1" x14ac:dyDescent="0.3">
      <c r="B88" s="37"/>
      <c r="C88" s="38"/>
      <c r="D88" s="37"/>
      <c r="E88" s="38"/>
      <c r="F88" s="164" t="s">
        <v>63</v>
      </c>
      <c r="G88" s="38"/>
      <c r="H88" s="37"/>
    </row>
    <row r="89" spans="1:8" s="8" customFormat="1" ht="24" customHeight="1" x14ac:dyDescent="0.45">
      <c r="B89" s="33">
        <f t="array" ref="B89:H89">Days+15+DATE(Calendar6Year,Calendar6MonthOption,1)-WEEKDAY(DATE(Calendar6Year,Calendar6MonthOption,1),WeekdayOption)</f>
        <v>44206</v>
      </c>
      <c r="C89" s="9">
        <v>44207</v>
      </c>
      <c r="D89" s="33">
        <v>44208</v>
      </c>
      <c r="E89" s="9">
        <v>44209</v>
      </c>
      <c r="F89" s="33">
        <v>44210</v>
      </c>
      <c r="G89" s="9">
        <v>44211</v>
      </c>
      <c r="H89" s="33">
        <v>44212</v>
      </c>
    </row>
    <row r="90" spans="1:8" ht="51" customHeight="1" x14ac:dyDescent="0.3">
      <c r="B90" s="34"/>
      <c r="C90" s="10"/>
      <c r="D90" s="34"/>
      <c r="E90" s="10"/>
      <c r="F90" s="260"/>
      <c r="G90" s="10"/>
      <c r="H90" s="34"/>
    </row>
    <row r="91" spans="1:8" s="8" customFormat="1" ht="24" customHeight="1" x14ac:dyDescent="0.45">
      <c r="B91" s="35">
        <f t="array" ref="B91:H91">Days+22+DATE(Calendar6Year,Calendar6MonthOption,1)-WEEKDAY(DATE(Calendar6Year,Calendar6MonthOption,1),WeekdayOption)</f>
        <v>44213</v>
      </c>
      <c r="C91" s="36">
        <v>44214</v>
      </c>
      <c r="D91" s="35">
        <v>44215</v>
      </c>
      <c r="E91" s="36">
        <v>44216</v>
      </c>
      <c r="F91" s="35">
        <v>44217</v>
      </c>
      <c r="G91" s="36">
        <v>44218</v>
      </c>
      <c r="H91" s="35">
        <v>44219</v>
      </c>
    </row>
    <row r="92" spans="1:8" ht="51" customHeight="1" x14ac:dyDescent="0.3">
      <c r="B92" s="37"/>
      <c r="C92" s="38"/>
      <c r="D92" s="37"/>
      <c r="E92" s="38"/>
      <c r="F92" s="165" t="s">
        <v>64</v>
      </c>
      <c r="G92" s="38"/>
      <c r="H92" s="37"/>
    </row>
    <row r="93" spans="1:8" s="8" customFormat="1" ht="24" customHeight="1" x14ac:dyDescent="0.45">
      <c r="B93" s="33">
        <f t="array" ref="B93:H93">Days+29+DATE(Calendar6Year,Calendar6MonthOption,1)-WEEKDAY(DATE(Calendar6Year,Calendar6MonthOption,1),WeekdayOption)</f>
        <v>44220</v>
      </c>
      <c r="C93" s="9">
        <v>44221</v>
      </c>
      <c r="D93" s="33">
        <v>44222</v>
      </c>
      <c r="E93" s="9">
        <v>44223</v>
      </c>
      <c r="F93" s="33">
        <v>44224</v>
      </c>
      <c r="G93" s="9">
        <v>44225</v>
      </c>
      <c r="H93" s="33">
        <v>44226</v>
      </c>
    </row>
    <row r="94" spans="1:8" ht="51" customHeight="1" x14ac:dyDescent="0.3">
      <c r="B94" s="34"/>
      <c r="C94" s="10"/>
      <c r="D94" s="34"/>
      <c r="E94" s="10"/>
      <c r="F94" s="190" t="s">
        <v>82</v>
      </c>
      <c r="G94" s="10"/>
      <c r="H94" s="34"/>
    </row>
    <row r="95" spans="1:8" s="8" customFormat="1" ht="24" customHeight="1" x14ac:dyDescent="0.45">
      <c r="B95" s="35">
        <f t="array" ref="B95:C95">Days+36+DATE(Calendar6Year,Calendar6MonthOption,1)-WEEKDAY(DATE(Calendar6Year,Calendar6MonthOption,1),WeekdayOption)</f>
        <v>44227</v>
      </c>
      <c r="C95" s="36">
        <v>44228</v>
      </c>
      <c r="D95" s="213" t="s">
        <v>0</v>
      </c>
      <c r="E95" s="214"/>
      <c r="F95" s="214"/>
      <c r="G95" s="214"/>
      <c r="H95" s="215"/>
    </row>
    <row r="96" spans="1:8" ht="51" customHeight="1" x14ac:dyDescent="0.3">
      <c r="B96" s="37"/>
      <c r="C96" s="38"/>
      <c r="D96" s="219"/>
      <c r="E96" s="220"/>
      <c r="F96" s="220"/>
      <c r="G96" s="220"/>
      <c r="H96" s="221"/>
    </row>
    <row r="97" spans="1:8" s="3" customFormat="1" ht="9" customHeight="1" x14ac:dyDescent="0.3">
      <c r="B97" s="4"/>
      <c r="C97" s="4"/>
      <c r="D97" s="5"/>
      <c r="E97" s="5"/>
      <c r="F97" s="5"/>
      <c r="G97" s="5"/>
      <c r="H97" s="5"/>
    </row>
    <row r="98" spans="1:8" s="2" customFormat="1" ht="95.25" customHeight="1" x14ac:dyDescent="0.3">
      <c r="A98" s="1"/>
      <c r="B98" s="7">
        <f>YEAR(DATE(Calendar6Year,Calendar6MonthOption+1,1))</f>
        <v>2021</v>
      </c>
      <c r="C98" s="212" t="str">
        <f>TEXT(DATE(Calendar6Year,Calendar6MonthOption+1,1),"mmmm")</f>
        <v>February</v>
      </c>
      <c r="D98" s="212"/>
    </row>
    <row r="99" spans="1:8" ht="9" customHeight="1" x14ac:dyDescent="0.3"/>
    <row r="100" spans="1:8" s="6" customFormat="1" ht="24" customHeight="1" x14ac:dyDescent="0.3">
      <c r="B100" s="67" t="str">
        <f t="shared" ref="B100:H100" si="5">TEXT(B101,"dddd")</f>
        <v>Sunday</v>
      </c>
      <c r="C100" s="68" t="str">
        <f t="shared" si="5"/>
        <v>Monday</v>
      </c>
      <c r="D100" s="69" t="str">
        <f t="shared" si="5"/>
        <v>Tuesday</v>
      </c>
      <c r="E100" s="68" t="str">
        <f t="shared" si="5"/>
        <v>Wednesday</v>
      </c>
      <c r="F100" s="69" t="str">
        <f t="shared" si="5"/>
        <v>Thursday</v>
      </c>
      <c r="G100" s="68" t="str">
        <f t="shared" si="5"/>
        <v>Friday</v>
      </c>
      <c r="H100" s="70" t="str">
        <f t="shared" si="5"/>
        <v>Saturday</v>
      </c>
    </row>
    <row r="101" spans="1:8" s="8" customFormat="1" ht="24" customHeight="1" x14ac:dyDescent="0.45">
      <c r="B101" s="25">
        <f t="array" ref="B101:H101">Days+1+DATE(Calendar7Year,Calendar7MonthOption,1)-WEEKDAY(DATE(Calendar7Year,Calendar7MonthOption,1),WeekdayOption)</f>
        <v>44227</v>
      </c>
      <c r="C101" s="9">
        <v>44228</v>
      </c>
      <c r="D101" s="25">
        <v>44229</v>
      </c>
      <c r="E101" s="9">
        <v>44230</v>
      </c>
      <c r="F101" s="25">
        <v>44231</v>
      </c>
      <c r="G101" s="9">
        <v>44232</v>
      </c>
      <c r="H101" s="25">
        <v>44233</v>
      </c>
    </row>
    <row r="102" spans="1:8" ht="51" customHeight="1" x14ac:dyDescent="0.3">
      <c r="B102" s="26"/>
      <c r="C102" s="10"/>
      <c r="D102" s="26"/>
      <c r="E102" s="10"/>
      <c r="F102" s="166" t="s">
        <v>65</v>
      </c>
      <c r="G102" s="10"/>
      <c r="H102" s="26"/>
    </row>
    <row r="103" spans="1:8" s="8" customFormat="1" ht="24" customHeight="1" x14ac:dyDescent="0.45">
      <c r="B103" s="13">
        <f t="array" ref="B103:H103">Days+8+DATE(Calendar7Year,Calendar7MonthOption,1)-WEEKDAY(DATE(Calendar7Year,Calendar7MonthOption,1),WeekdayOption)</f>
        <v>44234</v>
      </c>
      <c r="C103" s="27">
        <v>44235</v>
      </c>
      <c r="D103" s="13">
        <v>44236</v>
      </c>
      <c r="E103" s="27">
        <v>44237</v>
      </c>
      <c r="F103" s="13">
        <v>44238</v>
      </c>
      <c r="G103" s="27">
        <v>44239</v>
      </c>
      <c r="H103" s="13">
        <v>44240</v>
      </c>
    </row>
    <row r="104" spans="1:8" ht="51" customHeight="1" x14ac:dyDescent="0.3">
      <c r="B104" s="14"/>
      <c r="C104" s="28"/>
      <c r="D104" s="14"/>
      <c r="E104" s="28"/>
      <c r="F104" s="191" t="s">
        <v>83</v>
      </c>
      <c r="G104" s="28"/>
      <c r="H104" s="14"/>
    </row>
    <row r="105" spans="1:8" s="8" customFormat="1" ht="24" customHeight="1" x14ac:dyDescent="0.45">
      <c r="B105" s="25">
        <f t="array" ref="B105:H105">Days+15+DATE(Calendar7Year,Calendar7MonthOption,1)-WEEKDAY(DATE(Calendar7Year,Calendar7MonthOption,1),WeekdayOption)</f>
        <v>44241</v>
      </c>
      <c r="C105" s="9">
        <v>44242</v>
      </c>
      <c r="D105" s="25">
        <v>44243</v>
      </c>
      <c r="E105" s="9">
        <v>44244</v>
      </c>
      <c r="F105" s="25">
        <v>44245</v>
      </c>
      <c r="G105" s="9">
        <v>44246</v>
      </c>
      <c r="H105" s="25">
        <v>44247</v>
      </c>
    </row>
    <row r="106" spans="1:8" ht="51" customHeight="1" x14ac:dyDescent="0.3">
      <c r="B106" s="26"/>
      <c r="C106" s="10"/>
      <c r="D106" s="26"/>
      <c r="E106" s="10"/>
      <c r="F106" s="26"/>
      <c r="G106" s="10"/>
      <c r="H106" s="26"/>
    </row>
    <row r="107" spans="1:8" s="8" customFormat="1" ht="24" customHeight="1" x14ac:dyDescent="0.45">
      <c r="B107" s="13">
        <f t="array" ref="B107:H107">Days+22+DATE(Calendar7Year,Calendar7MonthOption,1)-WEEKDAY(DATE(Calendar7Year,Calendar7MonthOption,1),WeekdayOption)</f>
        <v>44248</v>
      </c>
      <c r="C107" s="27">
        <v>44249</v>
      </c>
      <c r="D107" s="13">
        <v>44250</v>
      </c>
      <c r="E107" s="27">
        <v>44251</v>
      </c>
      <c r="F107" s="13">
        <v>44252</v>
      </c>
      <c r="G107" s="27">
        <v>44253</v>
      </c>
      <c r="H107" s="13">
        <v>44254</v>
      </c>
    </row>
    <row r="108" spans="1:8" ht="51" customHeight="1" x14ac:dyDescent="0.3">
      <c r="B108" s="14"/>
      <c r="C108" s="28"/>
      <c r="D108" s="14"/>
      <c r="E108" s="28"/>
      <c r="F108" s="192" t="s">
        <v>84</v>
      </c>
      <c r="G108" s="28"/>
      <c r="H108" s="14"/>
    </row>
    <row r="109" spans="1:8" s="8" customFormat="1" ht="24" customHeight="1" x14ac:dyDescent="0.45">
      <c r="B109" s="25">
        <f t="array" ref="B109:H109">Days+29+DATE(Calendar7Year,Calendar7MonthOption,1)-WEEKDAY(DATE(Calendar7Year,Calendar7MonthOption,1),WeekdayOption)</f>
        <v>44255</v>
      </c>
      <c r="C109" s="9">
        <v>44256</v>
      </c>
      <c r="D109" s="25">
        <v>44257</v>
      </c>
      <c r="E109" s="9">
        <v>44258</v>
      </c>
      <c r="F109" s="25">
        <v>44259</v>
      </c>
      <c r="G109" s="9">
        <v>44260</v>
      </c>
      <c r="H109" s="25">
        <v>44261</v>
      </c>
    </row>
    <row r="110" spans="1:8" ht="51" customHeight="1" x14ac:dyDescent="0.3">
      <c r="B110" s="26"/>
      <c r="C110" s="10"/>
      <c r="D110" s="26"/>
      <c r="E110" s="10"/>
      <c r="F110" s="26"/>
      <c r="G110" s="10"/>
      <c r="H110" s="26"/>
    </row>
    <row r="111" spans="1:8" s="8" customFormat="1" ht="24" customHeight="1" x14ac:dyDescent="0.45">
      <c r="B111" s="13">
        <f t="array" ref="B111:C111">Days+36+DATE(Calendar7Year,Calendar7MonthOption,1)-WEEKDAY(DATE(Calendar7Year,Calendar7MonthOption,1),WeekdayOption)</f>
        <v>44262</v>
      </c>
      <c r="C111" s="27">
        <v>44263</v>
      </c>
      <c r="D111" s="216" t="s">
        <v>0</v>
      </c>
      <c r="E111" s="217"/>
      <c r="F111" s="217"/>
      <c r="G111" s="217"/>
      <c r="H111" s="218"/>
    </row>
    <row r="112" spans="1:8" ht="51" customHeight="1" x14ac:dyDescent="0.3">
      <c r="B112" s="14"/>
      <c r="C112" s="28"/>
      <c r="D112" s="245"/>
      <c r="E112" s="246"/>
      <c r="F112" s="246"/>
      <c r="G112" s="246"/>
      <c r="H112" s="247"/>
    </row>
    <row r="113" spans="1:8" s="3" customFormat="1" ht="9" customHeight="1" x14ac:dyDescent="0.3">
      <c r="B113" s="4"/>
      <c r="C113" s="4"/>
      <c r="D113" s="5"/>
      <c r="E113" s="5"/>
      <c r="F113" s="5"/>
      <c r="G113" s="5"/>
      <c r="H113" s="5"/>
    </row>
    <row r="114" spans="1:8" s="2" customFormat="1" ht="95.25" customHeight="1" x14ac:dyDescent="0.3">
      <c r="A114" s="1"/>
      <c r="B114" s="7">
        <f>YEAR(DATE(Calendar7Year,Calendar7MonthOption+1,1))</f>
        <v>2021</v>
      </c>
      <c r="C114" s="212" t="str">
        <f>TEXT(DATE(Calendar7Year,Calendar7MonthOption+1,1),"mmmm")</f>
        <v>March</v>
      </c>
      <c r="D114" s="212"/>
    </row>
    <row r="115" spans="1:8" ht="9" customHeight="1" x14ac:dyDescent="0.3"/>
    <row r="116" spans="1:8" s="6" customFormat="1" ht="24" customHeight="1" x14ac:dyDescent="0.3">
      <c r="B116" s="73" t="str">
        <f t="shared" ref="B116:H116" si="6">TEXT(B117,"dddd")</f>
        <v>Sunday</v>
      </c>
      <c r="C116" s="71" t="str">
        <f t="shared" si="6"/>
        <v>Monday</v>
      </c>
      <c r="D116" s="72" t="str">
        <f t="shared" si="6"/>
        <v>Tuesday</v>
      </c>
      <c r="E116" s="71" t="str">
        <f t="shared" si="6"/>
        <v>Wednesday</v>
      </c>
      <c r="F116" s="72" t="str">
        <f t="shared" si="6"/>
        <v>Thursday</v>
      </c>
      <c r="G116" s="71" t="str">
        <f t="shared" si="6"/>
        <v>Friday</v>
      </c>
      <c r="H116" s="74" t="str">
        <f t="shared" si="6"/>
        <v>Saturday</v>
      </c>
    </row>
    <row r="117" spans="1:8" s="8" customFormat="1" ht="24" customHeight="1" x14ac:dyDescent="0.45">
      <c r="B117" s="39">
        <f t="array" ref="B117:H117">Days+1+DATE(Calendar8Year,Calendar8MonthOption,1)-WEEKDAY(DATE(Calendar8Year,Calendar8MonthOption,1),WeekdayOption)</f>
        <v>44255</v>
      </c>
      <c r="C117" s="9">
        <v>44256</v>
      </c>
      <c r="D117" s="39">
        <v>44257</v>
      </c>
      <c r="E117" s="9">
        <v>44258</v>
      </c>
      <c r="F117" s="39">
        <v>44259</v>
      </c>
      <c r="G117" s="9">
        <v>44260</v>
      </c>
      <c r="H117" s="39">
        <v>44261</v>
      </c>
    </row>
    <row r="118" spans="1:8" ht="51" customHeight="1" x14ac:dyDescent="0.3">
      <c r="B118" s="40"/>
      <c r="C118" s="10"/>
      <c r="D118" s="40"/>
      <c r="E118" s="10"/>
      <c r="F118" s="167" t="s">
        <v>66</v>
      </c>
      <c r="G118" s="10"/>
      <c r="H118" s="40"/>
    </row>
    <row r="119" spans="1:8" s="8" customFormat="1" ht="24" customHeight="1" x14ac:dyDescent="0.45">
      <c r="B119" s="41">
        <f t="array" ref="B119:H119">Days+8+DATE(Calendar8Year,Calendar8MonthOption,1)-WEEKDAY(DATE(Calendar8Year,Calendar8MonthOption,1),WeekdayOption)</f>
        <v>44262</v>
      </c>
      <c r="C119" s="42">
        <v>44263</v>
      </c>
      <c r="D119" s="41">
        <v>44264</v>
      </c>
      <c r="E119" s="42">
        <v>44265</v>
      </c>
      <c r="F119" s="41">
        <v>44266</v>
      </c>
      <c r="G119" s="42">
        <v>44267</v>
      </c>
      <c r="H119" s="41">
        <v>44268</v>
      </c>
    </row>
    <row r="120" spans="1:8" ht="51" customHeight="1" x14ac:dyDescent="0.3">
      <c r="B120" s="43"/>
      <c r="C120" s="44"/>
      <c r="D120" s="43"/>
      <c r="E120" s="44"/>
      <c r="F120" s="194" t="s">
        <v>87</v>
      </c>
      <c r="G120" s="44"/>
      <c r="H120" s="43"/>
    </row>
    <row r="121" spans="1:8" s="8" customFormat="1" ht="24" customHeight="1" x14ac:dyDescent="0.45">
      <c r="B121" s="39">
        <f t="array" ref="B121:H121">Days+15+DATE(Calendar8Year,Calendar8MonthOption,1)-WEEKDAY(DATE(Calendar8Year,Calendar8MonthOption,1),WeekdayOption)</f>
        <v>44269</v>
      </c>
      <c r="C121" s="9">
        <v>44270</v>
      </c>
      <c r="D121" s="39">
        <v>44271</v>
      </c>
      <c r="E121" s="9">
        <v>44272</v>
      </c>
      <c r="F121" s="39">
        <v>44273</v>
      </c>
      <c r="G121" s="9">
        <v>44274</v>
      </c>
      <c r="H121" s="39">
        <v>44275</v>
      </c>
    </row>
    <row r="122" spans="1:8" ht="51" customHeight="1" x14ac:dyDescent="0.3">
      <c r="B122" s="181"/>
      <c r="C122" s="176"/>
      <c r="D122" s="181"/>
      <c r="E122" s="182" t="s">
        <v>71</v>
      </c>
      <c r="F122" s="181"/>
      <c r="G122" s="176"/>
      <c r="H122" s="181"/>
    </row>
    <row r="123" spans="1:8" s="8" customFormat="1" ht="24" customHeight="1" x14ac:dyDescent="0.45">
      <c r="B123" s="41">
        <f t="array" ref="B123:H123">Days+22+DATE(Calendar8Year,Calendar8MonthOption,1)-WEEKDAY(DATE(Calendar8Year,Calendar8MonthOption,1),WeekdayOption)</f>
        <v>44276</v>
      </c>
      <c r="C123" s="42">
        <v>44277</v>
      </c>
      <c r="D123" s="41">
        <v>44278</v>
      </c>
      <c r="E123" s="42">
        <v>44279</v>
      </c>
      <c r="F123" s="41">
        <v>44280</v>
      </c>
      <c r="G123" s="42">
        <v>44281</v>
      </c>
      <c r="H123" s="41">
        <v>44282</v>
      </c>
    </row>
    <row r="124" spans="1:8" ht="51" customHeight="1" x14ac:dyDescent="0.3">
      <c r="B124" s="43"/>
      <c r="C124" s="44"/>
      <c r="D124" s="43"/>
      <c r="E124" s="44"/>
      <c r="F124" s="168" t="s">
        <v>67</v>
      </c>
      <c r="G124" s="44"/>
      <c r="H124" s="43"/>
    </row>
    <row r="125" spans="1:8" s="8" customFormat="1" ht="24" customHeight="1" x14ac:dyDescent="0.45">
      <c r="B125" s="39">
        <f t="array" ref="B125:H125">Days+29+DATE(Calendar8Year,Calendar8MonthOption,1)-WEEKDAY(DATE(Calendar8Year,Calendar8MonthOption,1),WeekdayOption)</f>
        <v>44283</v>
      </c>
      <c r="C125" s="9">
        <v>44284</v>
      </c>
      <c r="D125" s="39">
        <v>44285</v>
      </c>
      <c r="E125" s="9">
        <v>44286</v>
      </c>
      <c r="F125" s="39">
        <v>44287</v>
      </c>
      <c r="G125" s="9">
        <v>44288</v>
      </c>
      <c r="H125" s="39">
        <v>44289</v>
      </c>
    </row>
    <row r="126" spans="1:8" ht="51" customHeight="1" x14ac:dyDescent="0.3">
      <c r="B126" s="40"/>
      <c r="C126" s="10"/>
      <c r="D126" s="40"/>
      <c r="E126" s="10"/>
      <c r="F126" s="40"/>
      <c r="G126" s="10"/>
      <c r="H126" s="40"/>
    </row>
    <row r="127" spans="1:8" s="8" customFormat="1" ht="24" customHeight="1" x14ac:dyDescent="0.45">
      <c r="B127" s="41">
        <f t="array" ref="B127:C127">Days+36+DATE(Calendar8Year,Calendar8MonthOption,1)-WEEKDAY(DATE(Calendar8Year,Calendar8MonthOption,1),WeekdayOption)</f>
        <v>44290</v>
      </c>
      <c r="C127" s="42">
        <v>44291</v>
      </c>
      <c r="D127" s="223" t="s">
        <v>0</v>
      </c>
      <c r="E127" s="224"/>
      <c r="F127" s="224"/>
      <c r="G127" s="224"/>
      <c r="H127" s="225"/>
    </row>
    <row r="128" spans="1:8" ht="51" customHeight="1" x14ac:dyDescent="0.3">
      <c r="B128" s="43"/>
      <c r="C128" s="44"/>
      <c r="D128" s="226"/>
      <c r="E128" s="227"/>
      <c r="F128" s="227"/>
      <c r="G128" s="227"/>
      <c r="H128" s="228"/>
    </row>
    <row r="129" spans="1:8" s="3" customFormat="1" ht="9" customHeight="1" x14ac:dyDescent="0.3">
      <c r="B129" s="4"/>
      <c r="C129" s="4"/>
      <c r="D129" s="5"/>
      <c r="E129" s="5"/>
      <c r="F129" s="5"/>
      <c r="G129" s="5"/>
      <c r="H129" s="5"/>
    </row>
    <row r="130" spans="1:8" s="2" customFormat="1" ht="95.25" customHeight="1" x14ac:dyDescent="0.3">
      <c r="A130" s="1"/>
      <c r="B130" s="7">
        <f>YEAR(DATE(Calendar8Year,Calendar8MonthOption+1,1))</f>
        <v>2021</v>
      </c>
      <c r="C130" s="212" t="str">
        <f>TEXT(DATE(Calendar8Year,Calendar8MonthOption+1,1),"mmmm")</f>
        <v>April</v>
      </c>
      <c r="D130" s="212"/>
    </row>
    <row r="131" spans="1:8" ht="9" customHeight="1" x14ac:dyDescent="0.3"/>
    <row r="132" spans="1:8" s="6" customFormat="1" ht="24" customHeight="1" x14ac:dyDescent="0.3">
      <c r="B132" s="77" t="str">
        <f t="shared" ref="B132:H132" si="7">TEXT(B133,"dddd")</f>
        <v>Sunday</v>
      </c>
      <c r="C132" s="75" t="str">
        <f t="shared" si="7"/>
        <v>Monday</v>
      </c>
      <c r="D132" s="76" t="str">
        <f t="shared" si="7"/>
        <v>Tuesday</v>
      </c>
      <c r="E132" s="75" t="str">
        <f t="shared" si="7"/>
        <v>Wednesday</v>
      </c>
      <c r="F132" s="76" t="str">
        <f t="shared" si="7"/>
        <v>Thursday</v>
      </c>
      <c r="G132" s="75" t="str">
        <f t="shared" si="7"/>
        <v>Friday</v>
      </c>
      <c r="H132" s="78" t="str">
        <f t="shared" si="7"/>
        <v>Saturday</v>
      </c>
    </row>
    <row r="133" spans="1:8" s="8" customFormat="1" ht="24" customHeight="1" x14ac:dyDescent="0.45">
      <c r="B133" s="15">
        <f t="array" ref="B133:H133">Days+1+DATE(Calendar9Year,Calendar9MonthOption,1)-WEEKDAY(DATE(Calendar9Year,Calendar9MonthOption,1),WeekdayOption)</f>
        <v>44283</v>
      </c>
      <c r="C133" s="9">
        <v>44284</v>
      </c>
      <c r="D133" s="15">
        <v>44285</v>
      </c>
      <c r="E133" s="9">
        <v>44286</v>
      </c>
      <c r="F133" s="15">
        <v>44287</v>
      </c>
      <c r="G133" s="9">
        <v>44288</v>
      </c>
      <c r="H133" s="15">
        <v>44289</v>
      </c>
    </row>
    <row r="134" spans="1:8" ht="51" customHeight="1" x14ac:dyDescent="0.3">
      <c r="B134" s="16"/>
      <c r="C134" s="10"/>
      <c r="D134" s="16"/>
      <c r="E134" s="10"/>
      <c r="F134" s="195" t="s">
        <v>85</v>
      </c>
      <c r="G134" s="10"/>
      <c r="H134" s="16"/>
    </row>
    <row r="135" spans="1:8" s="8" customFormat="1" ht="24" customHeight="1" x14ac:dyDescent="0.45">
      <c r="B135" s="17">
        <f t="array" ref="B135:H135">Days+8+DATE(Calendar9Year,Calendar9MonthOption,1)-WEEKDAY(DATE(Calendar9Year,Calendar9MonthOption,1),WeekdayOption)</f>
        <v>44290</v>
      </c>
      <c r="C135" s="45">
        <v>44291</v>
      </c>
      <c r="D135" s="17">
        <v>44292</v>
      </c>
      <c r="E135" s="45">
        <v>44293</v>
      </c>
      <c r="F135" s="17">
        <v>44294</v>
      </c>
      <c r="G135" s="45">
        <v>44295</v>
      </c>
      <c r="H135" s="17">
        <v>44296</v>
      </c>
    </row>
    <row r="136" spans="1:8" ht="51" customHeight="1" x14ac:dyDescent="0.3">
      <c r="B136" s="18"/>
      <c r="C136" s="46"/>
      <c r="D136" s="18"/>
      <c r="E136" s="46"/>
      <c r="F136" s="18"/>
      <c r="G136" s="46"/>
      <c r="H136" s="18"/>
    </row>
    <row r="137" spans="1:8" s="8" customFormat="1" ht="24" customHeight="1" x14ac:dyDescent="0.45">
      <c r="B137" s="15">
        <f t="array" ref="B137:H137">Days+15+DATE(Calendar9Year,Calendar9MonthOption,1)-WEEKDAY(DATE(Calendar9Year,Calendar9MonthOption,1),WeekdayOption)</f>
        <v>44297</v>
      </c>
      <c r="C137" s="9">
        <v>44298</v>
      </c>
      <c r="D137" s="15">
        <v>44299</v>
      </c>
      <c r="E137" s="9">
        <v>44300</v>
      </c>
      <c r="F137" s="15">
        <v>44301</v>
      </c>
      <c r="G137" s="9">
        <v>44302</v>
      </c>
      <c r="H137" s="15">
        <v>44303</v>
      </c>
    </row>
    <row r="138" spans="1:8" ht="51" customHeight="1" x14ac:dyDescent="0.3">
      <c r="B138" s="16"/>
      <c r="C138" s="10"/>
      <c r="D138" s="16"/>
      <c r="E138" s="10"/>
      <c r="F138" s="196" t="s">
        <v>86</v>
      </c>
      <c r="G138" s="10"/>
      <c r="H138" s="16"/>
    </row>
    <row r="139" spans="1:8" s="8" customFormat="1" ht="24" customHeight="1" x14ac:dyDescent="0.45">
      <c r="B139" s="17">
        <f t="array" ref="B139:H139">Days+22+DATE(Calendar9Year,Calendar9MonthOption,1)-WEEKDAY(DATE(Calendar9Year,Calendar9MonthOption,1),WeekdayOption)</f>
        <v>44304</v>
      </c>
      <c r="C139" s="45">
        <v>44305</v>
      </c>
      <c r="D139" s="17">
        <v>44306</v>
      </c>
      <c r="E139" s="45">
        <v>44307</v>
      </c>
      <c r="F139" s="17">
        <v>44308</v>
      </c>
      <c r="G139" s="45">
        <v>44309</v>
      </c>
      <c r="H139" s="17">
        <v>44310</v>
      </c>
    </row>
    <row r="140" spans="1:8" ht="51" customHeight="1" x14ac:dyDescent="0.3">
      <c r="B140" s="18"/>
      <c r="C140" s="46"/>
      <c r="D140" s="18"/>
      <c r="E140" s="46"/>
      <c r="F140" s="169" t="s">
        <v>68</v>
      </c>
      <c r="G140" s="46"/>
      <c r="H140" s="18"/>
    </row>
    <row r="141" spans="1:8" s="8" customFormat="1" ht="24" customHeight="1" x14ac:dyDescent="0.45">
      <c r="B141" s="15">
        <f t="array" ref="B141:H141">Days+29+DATE(Calendar9Year,Calendar9MonthOption,1)-WEEKDAY(DATE(Calendar9Year,Calendar9MonthOption,1),WeekdayOption)</f>
        <v>44311</v>
      </c>
      <c r="C141" s="9">
        <v>44312</v>
      </c>
      <c r="D141" s="15">
        <v>44313</v>
      </c>
      <c r="E141" s="9">
        <v>44314</v>
      </c>
      <c r="F141" s="15">
        <v>44315</v>
      </c>
      <c r="G141" s="9">
        <v>44316</v>
      </c>
      <c r="H141" s="15">
        <v>44317</v>
      </c>
    </row>
    <row r="142" spans="1:8" ht="51" customHeight="1" x14ac:dyDescent="0.3">
      <c r="B142" s="16"/>
      <c r="C142" s="10"/>
      <c r="D142" s="16"/>
      <c r="E142" s="10"/>
      <c r="F142" s="195" t="s">
        <v>88</v>
      </c>
      <c r="G142" s="10"/>
      <c r="H142" s="16"/>
    </row>
    <row r="143" spans="1:8" s="8" customFormat="1" ht="24" customHeight="1" x14ac:dyDescent="0.45">
      <c r="B143" s="17">
        <f t="array" ref="B143:C143">Days+36+DATE(Calendar9Year,Calendar9MonthOption,1)-WEEKDAY(DATE(Calendar9Year,Calendar9MonthOption,1),WeekdayOption)</f>
        <v>44318</v>
      </c>
      <c r="C143" s="45">
        <v>44319</v>
      </c>
      <c r="D143" s="254" t="s">
        <v>0</v>
      </c>
      <c r="E143" s="255"/>
      <c r="F143" s="255"/>
      <c r="G143" s="255"/>
      <c r="H143" s="256"/>
    </row>
    <row r="144" spans="1:8" ht="51" customHeight="1" x14ac:dyDescent="0.3">
      <c r="B144" s="18"/>
      <c r="C144" s="46"/>
      <c r="D144" s="229"/>
      <c r="E144" s="230"/>
      <c r="F144" s="230"/>
      <c r="G144" s="230"/>
      <c r="H144" s="231"/>
    </row>
    <row r="145" spans="1:8" s="3" customFormat="1" ht="9" customHeight="1" x14ac:dyDescent="0.3">
      <c r="B145" s="4"/>
      <c r="C145" s="4"/>
      <c r="D145" s="5"/>
      <c r="E145" s="5"/>
      <c r="F145" s="5"/>
      <c r="G145" s="5"/>
      <c r="H145" s="5"/>
    </row>
    <row r="146" spans="1:8" s="2" customFormat="1" ht="95.25" customHeight="1" x14ac:dyDescent="0.3">
      <c r="A146" s="1"/>
      <c r="B146" s="7">
        <f>YEAR(DATE(Calendar9Year,Calendar9MonthOption+1,1))</f>
        <v>2021</v>
      </c>
      <c r="C146" s="212" t="str">
        <f>TEXT(DATE(Calendar9Year,Calendar9MonthOption+1,1),"mmmm")</f>
        <v>May</v>
      </c>
      <c r="D146" s="212"/>
    </row>
    <row r="147" spans="1:8" ht="9" customHeight="1" x14ac:dyDescent="0.3"/>
    <row r="148" spans="1:8" s="6" customFormat="1" ht="24" customHeight="1" x14ac:dyDescent="0.3">
      <c r="B148" s="73" t="str">
        <f t="shared" ref="B148:H148" si="8">TEXT(B149,"dddd")</f>
        <v>Sunday</v>
      </c>
      <c r="C148" s="71" t="str">
        <f t="shared" si="8"/>
        <v>Monday</v>
      </c>
      <c r="D148" s="72" t="str">
        <f t="shared" si="8"/>
        <v>Tuesday</v>
      </c>
      <c r="E148" s="71" t="str">
        <f t="shared" si="8"/>
        <v>Wednesday</v>
      </c>
      <c r="F148" s="72" t="str">
        <f t="shared" si="8"/>
        <v>Thursday</v>
      </c>
      <c r="G148" s="71" t="str">
        <f t="shared" si="8"/>
        <v>Friday</v>
      </c>
      <c r="H148" s="74" t="str">
        <f t="shared" si="8"/>
        <v>Saturday</v>
      </c>
    </row>
    <row r="149" spans="1:8" s="8" customFormat="1" ht="24" customHeight="1" x14ac:dyDescent="0.45">
      <c r="B149" s="39">
        <f t="array" ref="B149:H149">Days+1+DATE(Calendar10Year,Calendar10MonthOption,1)-WEEKDAY(DATE(Calendar10Year,Calendar10MonthOption,1),WeekdayOption)</f>
        <v>44311</v>
      </c>
      <c r="C149" s="9">
        <v>44312</v>
      </c>
      <c r="D149" s="39">
        <v>44313</v>
      </c>
      <c r="E149" s="9">
        <v>44314</v>
      </c>
      <c r="F149" s="39">
        <v>44315</v>
      </c>
      <c r="G149" s="9">
        <v>44316</v>
      </c>
      <c r="H149" s="39">
        <v>44317</v>
      </c>
    </row>
    <row r="150" spans="1:8" ht="51" customHeight="1" x14ac:dyDescent="0.3">
      <c r="B150" s="40"/>
      <c r="C150" s="10"/>
      <c r="D150" s="40"/>
      <c r="E150" s="10"/>
      <c r="F150" s="40"/>
      <c r="G150" s="10"/>
      <c r="H150" s="40"/>
    </row>
    <row r="151" spans="1:8" s="8" customFormat="1" ht="24" customHeight="1" x14ac:dyDescent="0.45">
      <c r="B151" s="41">
        <f t="array" ref="B151:H151">Days+8+DATE(Calendar10Year,Calendar10MonthOption,1)-WEEKDAY(DATE(Calendar10Year,Calendar10MonthOption,1),WeekdayOption)</f>
        <v>44318</v>
      </c>
      <c r="C151" s="42">
        <v>44319</v>
      </c>
      <c r="D151" s="41">
        <v>44320</v>
      </c>
      <c r="E151" s="42">
        <v>44321</v>
      </c>
      <c r="F151" s="41">
        <v>44322</v>
      </c>
      <c r="G151" s="42">
        <v>44323</v>
      </c>
      <c r="H151" s="41">
        <v>44324</v>
      </c>
    </row>
    <row r="152" spans="1:8" ht="51" customHeight="1" x14ac:dyDescent="0.3">
      <c r="B152" s="43"/>
      <c r="C152" s="44"/>
      <c r="D152" s="43"/>
      <c r="E152" s="44"/>
      <c r="F152" s="193" t="s">
        <v>89</v>
      </c>
      <c r="G152" s="44"/>
      <c r="H152" s="43"/>
    </row>
    <row r="153" spans="1:8" s="8" customFormat="1" ht="24" customHeight="1" x14ac:dyDescent="0.45">
      <c r="B153" s="39">
        <f t="array" ref="B153:H153">Days+15+DATE(Calendar10Year,Calendar10MonthOption,1)-WEEKDAY(DATE(Calendar10Year,Calendar10MonthOption,1),WeekdayOption)</f>
        <v>44325</v>
      </c>
      <c r="C153" s="9">
        <v>44326</v>
      </c>
      <c r="D153" s="39">
        <v>44327</v>
      </c>
      <c r="E153" s="9">
        <v>44328</v>
      </c>
      <c r="F153" s="39">
        <v>44329</v>
      </c>
      <c r="G153" s="9">
        <v>44330</v>
      </c>
      <c r="H153" s="39">
        <v>44331</v>
      </c>
    </row>
    <row r="154" spans="1:8" ht="51" customHeight="1" x14ac:dyDescent="0.3">
      <c r="B154" s="40"/>
      <c r="C154" s="10"/>
      <c r="D154" s="40"/>
      <c r="E154" s="10"/>
      <c r="F154" s="171" t="s">
        <v>70</v>
      </c>
      <c r="G154" s="10"/>
      <c r="H154" s="40"/>
    </row>
    <row r="155" spans="1:8" s="8" customFormat="1" ht="24" customHeight="1" x14ac:dyDescent="0.45">
      <c r="B155" s="41">
        <f t="array" ref="B155:H155">Days+22+DATE(Calendar10Year,Calendar10MonthOption,1)-WEEKDAY(DATE(Calendar10Year,Calendar10MonthOption,1),WeekdayOption)</f>
        <v>44332</v>
      </c>
      <c r="C155" s="42">
        <v>44333</v>
      </c>
      <c r="D155" s="41">
        <v>44334</v>
      </c>
      <c r="E155" s="42">
        <v>44335</v>
      </c>
      <c r="F155" s="41">
        <v>44336</v>
      </c>
      <c r="G155" s="42">
        <v>44337</v>
      </c>
      <c r="H155" s="41">
        <v>44338</v>
      </c>
    </row>
    <row r="156" spans="1:8" ht="51" customHeight="1" x14ac:dyDescent="0.3">
      <c r="B156" s="43"/>
      <c r="C156" s="44"/>
      <c r="D156" s="43"/>
      <c r="E156" s="44"/>
      <c r="F156" s="193" t="s">
        <v>90</v>
      </c>
      <c r="G156" s="44"/>
      <c r="H156" s="43"/>
    </row>
    <row r="157" spans="1:8" s="8" customFormat="1" ht="24" customHeight="1" x14ac:dyDescent="0.45">
      <c r="B157" s="39">
        <f t="array" ref="B157:H157">Days+29+DATE(Calendar10Year,Calendar10MonthOption,1)-WEEKDAY(DATE(Calendar10Year,Calendar10MonthOption,1),WeekdayOption)</f>
        <v>44339</v>
      </c>
      <c r="C157" s="9">
        <v>44340</v>
      </c>
      <c r="D157" s="39">
        <v>44341</v>
      </c>
      <c r="E157" s="9">
        <v>44342</v>
      </c>
      <c r="F157" s="39">
        <v>44343</v>
      </c>
      <c r="G157" s="9">
        <v>44344</v>
      </c>
      <c r="H157" s="39">
        <v>44345</v>
      </c>
    </row>
    <row r="158" spans="1:8" ht="51" customHeight="1" x14ac:dyDescent="0.3">
      <c r="B158" s="40"/>
      <c r="C158" s="10"/>
      <c r="D158" s="40"/>
      <c r="E158" s="10"/>
      <c r="F158" s="40"/>
      <c r="G158" s="10"/>
      <c r="H158" s="40"/>
    </row>
    <row r="159" spans="1:8" s="8" customFormat="1" ht="24" customHeight="1" x14ac:dyDescent="0.45">
      <c r="B159" s="41">
        <f t="array" ref="B159:C159">Days+36+DATE(Calendar10Year,Calendar10MonthOption,1)-WEEKDAY(DATE(Calendar10Year,Calendar10MonthOption,1),WeekdayOption)</f>
        <v>44346</v>
      </c>
      <c r="C159" s="42">
        <v>44347</v>
      </c>
      <c r="D159" s="223" t="s">
        <v>0</v>
      </c>
      <c r="E159" s="224"/>
      <c r="F159" s="224"/>
      <c r="G159" s="224"/>
      <c r="H159" s="225"/>
    </row>
    <row r="160" spans="1:8" ht="51" customHeight="1" x14ac:dyDescent="0.3">
      <c r="B160" s="43"/>
      <c r="C160" s="44"/>
      <c r="D160" s="226"/>
      <c r="E160" s="227"/>
      <c r="F160" s="227"/>
      <c r="G160" s="227"/>
      <c r="H160" s="228"/>
    </row>
    <row r="161" spans="1:8" s="3" customFormat="1" ht="9" customHeight="1" x14ac:dyDescent="0.3">
      <c r="B161" s="4"/>
      <c r="C161" s="4"/>
      <c r="D161" s="5"/>
      <c r="E161" s="5"/>
      <c r="F161" s="5"/>
      <c r="G161" s="5"/>
      <c r="H161" s="5"/>
    </row>
    <row r="162" spans="1:8" s="2" customFormat="1" ht="95.25" customHeight="1" x14ac:dyDescent="0.3">
      <c r="A162" s="1"/>
      <c r="B162" s="7">
        <f>YEAR(DATE(Calendar10Year,Calendar10MonthOption+1,1))</f>
        <v>2021</v>
      </c>
      <c r="C162" s="212" t="str">
        <f>TEXT(DATE(Calendar10Year,Calendar10MonthOption+1,1),"mmmm")</f>
        <v>June</v>
      </c>
      <c r="D162" s="212"/>
    </row>
    <row r="163" spans="1:8" ht="9" customHeight="1" x14ac:dyDescent="0.3"/>
    <row r="164" spans="1:8" s="6" customFormat="1" ht="24" customHeight="1" x14ac:dyDescent="0.3">
      <c r="B164" s="81" t="str">
        <f t="shared" ref="B164:H164" si="9">TEXT(B165,"dddd")</f>
        <v>Sunday</v>
      </c>
      <c r="C164" s="79" t="str">
        <f t="shared" si="9"/>
        <v>Monday</v>
      </c>
      <c r="D164" s="80" t="str">
        <f t="shared" si="9"/>
        <v>Tuesday</v>
      </c>
      <c r="E164" s="79" t="str">
        <f t="shared" si="9"/>
        <v>Wednesday</v>
      </c>
      <c r="F164" s="80" t="str">
        <f t="shared" si="9"/>
        <v>Thursday</v>
      </c>
      <c r="G164" s="79" t="str">
        <f t="shared" si="9"/>
        <v>Friday</v>
      </c>
      <c r="H164" s="82" t="str">
        <f t="shared" si="9"/>
        <v>Saturday</v>
      </c>
    </row>
    <row r="165" spans="1:8" s="8" customFormat="1" ht="24" customHeight="1" x14ac:dyDescent="0.45">
      <c r="B165" s="19">
        <f t="array" ref="B165:H165">Days+1+DATE(Calendar11Year,Calendar11MonthOption,1)-WEEKDAY(DATE(Calendar11Year,Calendar11MonthOption,1),WeekdayOption)</f>
        <v>44346</v>
      </c>
      <c r="C165" s="9">
        <v>44347</v>
      </c>
      <c r="D165" s="19">
        <v>44348</v>
      </c>
      <c r="E165" s="9">
        <v>44349</v>
      </c>
      <c r="F165" s="19">
        <v>44350</v>
      </c>
      <c r="G165" s="9">
        <v>44351</v>
      </c>
      <c r="H165" s="19">
        <v>44352</v>
      </c>
    </row>
    <row r="166" spans="1:8" ht="51" customHeight="1" x14ac:dyDescent="0.3">
      <c r="B166" s="20"/>
      <c r="C166" s="10"/>
      <c r="D166" s="20"/>
      <c r="E166" s="10"/>
      <c r="F166" s="197" t="s">
        <v>91</v>
      </c>
      <c r="G166" s="10"/>
      <c r="H166" s="20"/>
    </row>
    <row r="167" spans="1:8" s="8" customFormat="1" ht="24" customHeight="1" x14ac:dyDescent="0.45">
      <c r="B167" s="21">
        <f t="array" ref="B167:H167">Days+8+DATE(Calendar11Year,Calendar11MonthOption,1)-WEEKDAY(DATE(Calendar11Year,Calendar11MonthOption,1),WeekdayOption)</f>
        <v>44353</v>
      </c>
      <c r="C167" s="22">
        <v>44354</v>
      </c>
      <c r="D167" s="21">
        <v>44355</v>
      </c>
      <c r="E167" s="22">
        <v>44356</v>
      </c>
      <c r="F167" s="21">
        <v>44357</v>
      </c>
      <c r="G167" s="22">
        <v>44358</v>
      </c>
      <c r="H167" s="21">
        <v>44359</v>
      </c>
    </row>
    <row r="168" spans="1:8" ht="51" customHeight="1" x14ac:dyDescent="0.3">
      <c r="B168" s="23"/>
      <c r="C168" s="24"/>
      <c r="D168" s="23"/>
      <c r="E168" s="24"/>
      <c r="F168" s="170" t="s">
        <v>69</v>
      </c>
      <c r="G168" s="24"/>
      <c r="H168" s="23"/>
    </row>
    <row r="169" spans="1:8" s="8" customFormat="1" ht="24" customHeight="1" x14ac:dyDescent="0.45">
      <c r="B169" s="19">
        <f t="array" ref="B169:H169">Days+15+DATE(Calendar11Year,Calendar11MonthOption,1)-WEEKDAY(DATE(Calendar11Year,Calendar11MonthOption,1),WeekdayOption)</f>
        <v>44360</v>
      </c>
      <c r="C169" s="9">
        <v>44361</v>
      </c>
      <c r="D169" s="19">
        <v>44362</v>
      </c>
      <c r="E169" s="9">
        <v>44363</v>
      </c>
      <c r="F169" s="19">
        <v>44364</v>
      </c>
      <c r="G169" s="9">
        <v>44365</v>
      </c>
      <c r="H169" s="19">
        <v>44366</v>
      </c>
    </row>
    <row r="170" spans="1:8" ht="51" customHeight="1" x14ac:dyDescent="0.3">
      <c r="B170" s="20"/>
      <c r="C170" s="10"/>
      <c r="D170" s="20"/>
      <c r="E170" s="10"/>
      <c r="F170" s="159"/>
      <c r="G170" s="10"/>
      <c r="H170" s="20"/>
    </row>
    <row r="171" spans="1:8" s="8" customFormat="1" ht="24" customHeight="1" x14ac:dyDescent="0.45">
      <c r="B171" s="21">
        <f t="array" ref="B171:H171">Days+22+DATE(Calendar11Year,Calendar11MonthOption,1)-WEEKDAY(DATE(Calendar11Year,Calendar11MonthOption,1),WeekdayOption)</f>
        <v>44367</v>
      </c>
      <c r="C171" s="22">
        <v>44368</v>
      </c>
      <c r="D171" s="21">
        <v>44369</v>
      </c>
      <c r="E171" s="22">
        <v>44370</v>
      </c>
      <c r="F171" s="21">
        <v>44371</v>
      </c>
      <c r="G171" s="22">
        <v>44372</v>
      </c>
      <c r="H171" s="21">
        <v>44373</v>
      </c>
    </row>
    <row r="172" spans="1:8" ht="51" customHeight="1" x14ac:dyDescent="0.3">
      <c r="B172" s="23"/>
      <c r="C172" s="24"/>
      <c r="D172" s="23"/>
      <c r="E172" s="24"/>
      <c r="F172" s="23"/>
      <c r="G172" s="24"/>
      <c r="H172" s="23"/>
    </row>
    <row r="173" spans="1:8" s="8" customFormat="1" ht="24" customHeight="1" x14ac:dyDescent="0.45">
      <c r="B173" s="19">
        <f t="array" ref="B173:H173">Days+29+DATE(Calendar11Year,Calendar11MonthOption,1)-WEEKDAY(DATE(Calendar11Year,Calendar11MonthOption,1),WeekdayOption)</f>
        <v>44374</v>
      </c>
      <c r="C173" s="9">
        <v>44375</v>
      </c>
      <c r="D173" s="19">
        <v>44376</v>
      </c>
      <c r="E173" s="9">
        <v>44377</v>
      </c>
      <c r="F173" s="19">
        <v>44378</v>
      </c>
      <c r="G173" s="9">
        <v>44379</v>
      </c>
      <c r="H173" s="19">
        <v>44380</v>
      </c>
    </row>
    <row r="174" spans="1:8" ht="51" customHeight="1" x14ac:dyDescent="0.3">
      <c r="B174" s="20"/>
      <c r="C174" s="10"/>
      <c r="D174" s="20"/>
      <c r="E174" s="10"/>
      <c r="F174" s="20"/>
      <c r="G174" s="10"/>
      <c r="H174" s="20"/>
    </row>
    <row r="175" spans="1:8" s="8" customFormat="1" ht="24" customHeight="1" x14ac:dyDescent="0.45">
      <c r="B175" s="21">
        <f t="array" ref="B175:C175">Days+36+DATE(Calendar11Year,Calendar11MonthOption,1)-WEEKDAY(DATE(Calendar11Year,Calendar11MonthOption,1),WeekdayOption)</f>
        <v>44381</v>
      </c>
      <c r="C175" s="22">
        <v>44382</v>
      </c>
      <c r="D175" s="236" t="s">
        <v>0</v>
      </c>
      <c r="E175" s="237"/>
      <c r="F175" s="237"/>
      <c r="G175" s="237"/>
      <c r="H175" s="238"/>
    </row>
    <row r="176" spans="1:8" ht="51" customHeight="1" x14ac:dyDescent="0.3">
      <c r="B176" s="23"/>
      <c r="C176" s="24"/>
      <c r="D176" s="233"/>
      <c r="E176" s="234"/>
      <c r="F176" s="234"/>
      <c r="G176" s="234"/>
      <c r="H176" s="235"/>
    </row>
    <row r="177" spans="1:11" s="3" customFormat="1" ht="9" customHeight="1" x14ac:dyDescent="0.3">
      <c r="B177" s="4"/>
      <c r="C177" s="4"/>
      <c r="D177" s="5"/>
      <c r="E177" s="5"/>
      <c r="F177" s="5"/>
      <c r="G177" s="5"/>
      <c r="H177" s="5"/>
    </row>
    <row r="178" spans="1:11" s="2" customFormat="1" ht="95.25" customHeight="1" x14ac:dyDescent="0.3">
      <c r="A178" s="1"/>
      <c r="B178" s="7"/>
      <c r="C178" s="212"/>
      <c r="D178" s="212"/>
    </row>
    <row r="179" spans="1:11" ht="9" customHeight="1" x14ac:dyDescent="0.3">
      <c r="C179" s="2"/>
    </row>
    <row r="180" spans="1:11" s="6" customFormat="1" ht="24" customHeight="1" x14ac:dyDescent="0.3">
      <c r="A180" s="83"/>
      <c r="B180" s="85"/>
      <c r="C180" s="86"/>
      <c r="D180" s="85"/>
      <c r="E180" s="86"/>
      <c r="F180" s="85"/>
      <c r="G180" s="86"/>
      <c r="H180" s="85"/>
      <c r="I180" s="83"/>
      <c r="J180" s="83"/>
      <c r="K180" s="83"/>
    </row>
    <row r="181" spans="1:11" s="8" customFormat="1" ht="24" customHeight="1" x14ac:dyDescent="0.45">
      <c r="A181" s="84"/>
      <c r="B181" s="9"/>
      <c r="C181" s="9"/>
      <c r="D181" s="9"/>
      <c r="E181" s="9"/>
      <c r="F181" s="9"/>
      <c r="G181" s="9"/>
      <c r="H181" s="9"/>
      <c r="I181" s="84"/>
      <c r="J181" s="84"/>
      <c r="K181" s="84"/>
    </row>
    <row r="182" spans="1:11" ht="51" customHeight="1" x14ac:dyDescent="0.3">
      <c r="A182" s="3"/>
      <c r="B182" s="10"/>
      <c r="C182" s="10"/>
      <c r="D182" s="10"/>
      <c r="E182" s="10"/>
      <c r="F182" s="10"/>
      <c r="G182" s="10"/>
      <c r="H182" s="10"/>
      <c r="I182" s="3"/>
      <c r="J182" s="3"/>
      <c r="K182" s="3"/>
    </row>
    <row r="183" spans="1:11" s="8" customFormat="1" ht="24" customHeight="1" x14ac:dyDescent="0.45">
      <c r="A183" s="84"/>
      <c r="B183" s="9"/>
      <c r="C183" s="9"/>
      <c r="D183" s="9"/>
      <c r="E183" s="9"/>
      <c r="F183" s="9"/>
      <c r="G183" s="9"/>
      <c r="H183" s="9"/>
      <c r="I183" s="84"/>
      <c r="J183" s="84"/>
      <c r="K183" s="84"/>
    </row>
    <row r="184" spans="1:11" ht="51" customHeight="1" x14ac:dyDescent="0.3">
      <c r="A184" s="3"/>
      <c r="B184" s="10"/>
      <c r="C184" s="10"/>
      <c r="D184" s="10"/>
      <c r="E184" s="10"/>
      <c r="F184" s="10"/>
      <c r="G184" s="10"/>
      <c r="H184" s="10"/>
      <c r="I184" s="3"/>
      <c r="J184" s="3"/>
      <c r="K184" s="3"/>
    </row>
    <row r="185" spans="1:11" s="8" customFormat="1" ht="24" customHeight="1" x14ac:dyDescent="0.45">
      <c r="A185" s="84"/>
      <c r="B185" s="9"/>
      <c r="C185" s="9"/>
      <c r="D185" s="9"/>
      <c r="E185" s="9"/>
      <c r="F185" s="9"/>
      <c r="G185" s="9"/>
      <c r="H185" s="9"/>
      <c r="I185" s="84"/>
      <c r="J185" s="84"/>
      <c r="K185" s="84"/>
    </row>
    <row r="186" spans="1:11" ht="51" customHeight="1" x14ac:dyDescent="0.3">
      <c r="A186" s="3"/>
      <c r="B186" s="10"/>
      <c r="C186" s="10"/>
      <c r="D186" s="10"/>
      <c r="E186" s="10"/>
      <c r="F186" s="10"/>
      <c r="G186" s="10"/>
      <c r="H186" s="10"/>
      <c r="I186" s="3"/>
      <c r="J186" s="3"/>
      <c r="K186" s="3"/>
    </row>
    <row r="187" spans="1:11" s="8" customFormat="1" ht="24" customHeight="1" x14ac:dyDescent="0.45">
      <c r="A187" s="84"/>
      <c r="B187" s="9"/>
      <c r="C187" s="9"/>
      <c r="D187" s="9"/>
      <c r="E187" s="9"/>
      <c r="F187" s="9"/>
      <c r="G187" s="9"/>
      <c r="H187" s="9"/>
      <c r="I187" s="84"/>
      <c r="J187" s="84"/>
      <c r="K187" s="84"/>
    </row>
    <row r="188" spans="1:11" ht="51" customHeight="1" x14ac:dyDescent="0.3">
      <c r="A188" s="3"/>
      <c r="B188" s="10"/>
      <c r="C188" s="10"/>
      <c r="D188" s="10"/>
      <c r="E188" s="10"/>
      <c r="F188" s="10"/>
      <c r="G188" s="10"/>
      <c r="H188" s="10"/>
      <c r="I188" s="3"/>
      <c r="J188" s="3"/>
      <c r="K188" s="3"/>
    </row>
    <row r="189" spans="1:11" s="8" customFormat="1" ht="24" customHeight="1" x14ac:dyDescent="0.45">
      <c r="A189" s="84"/>
      <c r="B189" s="9"/>
      <c r="C189" s="9"/>
      <c r="D189" s="9"/>
      <c r="E189" s="9"/>
      <c r="F189" s="9"/>
      <c r="G189" s="9"/>
      <c r="H189" s="9"/>
      <c r="I189" s="84"/>
      <c r="J189" s="84"/>
      <c r="K189" s="84"/>
    </row>
    <row r="190" spans="1:11" ht="51" customHeight="1" x14ac:dyDescent="0.3">
      <c r="A190" s="3"/>
      <c r="B190" s="10"/>
      <c r="C190" s="10"/>
      <c r="D190" s="10"/>
      <c r="E190" s="10"/>
      <c r="F190" s="10"/>
      <c r="G190" s="10"/>
      <c r="H190" s="10"/>
      <c r="I190" s="3"/>
      <c r="J190" s="3"/>
      <c r="K190" s="3"/>
    </row>
    <row r="191" spans="1:11" s="8" customFormat="1" ht="24" customHeight="1" x14ac:dyDescent="0.45">
      <c r="A191" s="84"/>
      <c r="B191" s="9"/>
      <c r="C191" s="9"/>
      <c r="D191" s="232"/>
      <c r="E191" s="232"/>
      <c r="F191" s="232"/>
      <c r="G191" s="232"/>
      <c r="H191" s="232"/>
      <c r="I191" s="84"/>
      <c r="J191" s="84"/>
      <c r="K191" s="84"/>
    </row>
    <row r="192" spans="1:11" ht="51" customHeight="1" x14ac:dyDescent="0.3">
      <c r="A192" s="3"/>
      <c r="B192" s="10"/>
      <c r="C192" s="10"/>
      <c r="D192" s="222"/>
      <c r="E192" s="222"/>
      <c r="F192" s="222"/>
      <c r="G192" s="222"/>
      <c r="H192" s="222"/>
      <c r="I192" s="3"/>
      <c r="J192" s="3"/>
      <c r="K192" s="3"/>
    </row>
    <row r="193" spans="1:1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</row>
    <row r="194" spans="1:1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</row>
    <row r="195" spans="1:1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6" yWindow="311" count="13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4" xr:uid="{00000000-0002-0000-0000-000000000000}">
      <formula1>"Sunday, Monday, Tuesday, Wednesday, Thursday, Friday, Saturday"</formula1>
    </dataValidation>
    <dataValidation type="list" errorStyle="warning" allowBlank="1" showInputMessage="1" showErrorMessage="1" error="Select calendar start month from the list. Select CANCEL, press ALT+DOWN ARROW for options, then DOWN ARROW and ENTER to make selection" prompt="Select calendar start month in this cell. Press ALT+DOWN ARROW to open the drop-down list, then ENTER to make the selection" sqref="C2:D2" xr:uid="{00000000-0002-0000-0000-000001000000}">
      <formula1>"January,February,March,April,May,June,July,August,September,October,November,December"</formula1>
    </dataValidation>
    <dataValidation allowBlank="1" showInputMessage="1" prompt="This workbook is a 12-month calendar. Enter starting year in cell B2, then select the starting month in cell C2. The calendar will update automatically for subsequent months" sqref="A1" xr:uid="{00000000-0002-0000-0000-000002000000}"/>
    <dataValidation allowBlank="1" showInputMessage="1" showErrorMessage="1" prompt="Enter year in this cell" sqref="B2" xr:uid="{00000000-0002-0000-0000-000003000000}"/>
    <dataValidation allowBlank="1" showInputMessage="1" prompt="Automatically determined weekday. To change weekdays, select a new week start day in cell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Enter daily notes here" sqref="B6" xr:uid="{00000000-0002-0000-0000-000006000000}"/>
    <dataValidation allowBlank="1" showInputMessage="1" prompt="Calendar year is automatically updated based on the year selected in cell B1" sqref="B19 B35 B51 B67 B83 B99 B115 B131 B147 B163 B179" xr:uid="{00000000-0002-0000-0000-000007000000}"/>
    <dataValidation allowBlank="1" showInputMessage="1" prompt="Calendar month is automatically updated based on the month selected in cell C1" sqref="C179:D179 E34:E35 C35:D35 E50:E51 C51:D51 E66:E67 C67:D67 E82:E83 C83:D83 E98:E99 C99:D99 E114:E115 C115:D115 E130:E131 C131:D131 E146:E147 C147:D147 E162:E163 C163:D163 E178:E179 C19:E19" xr:uid="{00000000-0002-0000-0000-000008000000}"/>
    <dataValidation allowBlank="1" showInputMessage="1" prompt="Enter monthly Notes in cell below" sqref="D15:H15" xr:uid="{00000000-0002-0000-0000-000009000000}"/>
    <dataValidation allowBlank="1" showInputMessage="1" prompt="Enter monthly Notes in this cell" sqref="D16:H17" xr:uid="{00000000-0002-0000-0000-00000A000000}"/>
    <dataValidation allowBlank="1" showInputMessage="1" prompt="Calendar year is automatically updated based on the year selected in cell B2" sqref="B18 B34 B50 B66 B82 B98 B114 B130 B146 B162 B178" xr:uid="{00000000-0002-0000-0000-00000B000000}"/>
    <dataValidation allowBlank="1" showInputMessage="1" prompt="Calendar month is automatically updated based on the month selected in cell C2" sqref="C18:D18 C34:D34 C50:D50 C66:D66 C82:D82 C98:D98 C114:D114 C130:D130 C146:D146 C162:D162 C178:D178" xr:uid="{00000000-0002-0000-0000-00000C000000}"/>
  </dataValidations>
  <printOptions horizontalCentered="1"/>
  <pageMargins left="0.25" right="0.25" top="0.5" bottom="0.3" header="0.3" footer="0.3"/>
  <pageSetup scale="90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defaultRowHeight="14" x14ac:dyDescent="0.3"/>
  <cols>
    <col min="1" max="1" width="1.58203125" customWidth="1"/>
    <col min="2" max="2" width="58.25" customWidth="1"/>
  </cols>
  <sheetData>
    <row r="1" ht="9" customHeight="1" x14ac:dyDescent="0.3"/>
    <row r="2" ht="110.15" customHeight="1" x14ac:dyDescent="0.3"/>
    <row r="3" ht="110.15" customHeight="1" x14ac:dyDescent="0.3"/>
    <row r="4" ht="110.15" customHeight="1" x14ac:dyDescent="0.3"/>
    <row r="5" ht="110.15" customHeight="1" x14ac:dyDescent="0.3"/>
    <row r="6" ht="110.15" customHeight="1" x14ac:dyDescent="0.3"/>
    <row r="7" ht="110.15" customHeight="1" x14ac:dyDescent="0.3"/>
    <row r="8" ht="110.15" customHeight="1" x14ac:dyDescent="0.3"/>
    <row r="9" ht="110.15" customHeight="1" x14ac:dyDescent="0.3"/>
    <row r="10" ht="110.15" customHeight="1" x14ac:dyDescent="0.3"/>
    <row r="11" ht="110.15" customHeight="1" x14ac:dyDescent="0.3"/>
    <row r="12" ht="110.15" customHeight="1" x14ac:dyDescent="0.3"/>
    <row r="13" ht="110.15" customHeight="1" x14ac:dyDescent="0.3"/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61</vt:i4>
      </vt:variant>
    </vt:vector>
  </HeadingPairs>
  <TitlesOfParts>
    <vt:vector size="64" baseType="lpstr">
      <vt:lpstr>Class Names &amp; Dates</vt:lpstr>
      <vt:lpstr>Condensed Calendar</vt:lpstr>
      <vt:lpstr>Master Calendar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2019-12-03T00:53:38Z</dcterms:created>
  <dcterms:modified xsi:type="dcterms:W3CDTF">2020-06-22T19:10:07Z</dcterms:modified>
</cp:coreProperties>
</file>