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myOlds\Box\NASPO\Cooperative Procurement\ValuePoint\Portfolios\MES PBS\2025 - 2035\5 - Contract Dev\Master Agreements\MedImpact\"/>
    </mc:Choice>
  </mc:AlternateContent>
  <xr:revisionPtr revIDLastSave="0" documentId="8_{EDF08506-CC74-4D14-9B34-D54E79F86FE9}" xr6:coauthVersionLast="47" xr6:coauthVersionMax="47" xr10:uidLastSave="{00000000-0000-0000-0000-000000000000}"/>
  <workbookProtection workbookAlgorithmName="SHA-512" workbookHashValue="GZ5f8fpswlTX7N3BcsQo0emqCQown7/EjK373tOpehMYtNC2EDOu///gtLd6VFbcAPHOiaQfs8fiU8rdo0j+gA==" workbookSaltValue="NQtckmQUcdAy3uf52OOxyg==" workbookSpinCount="100000" lockStructure="1"/>
  <bookViews>
    <workbookView xWindow="-67320" yWindow="-1230" windowWidth="38640" windowHeight="21120" tabRatio="827" activeTab="1" xr2:uid="{00000000-000D-0000-FFFF-FFFF00000000}"/>
  </bookViews>
  <sheets>
    <sheet name="Instructions" sheetId="13" r:id="rId1"/>
    <sheet name="Cost Worksheet" sheetId="14" r:id="rId2"/>
    <sheet name="Scoring Formula"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14" l="1"/>
  <c r="C115" i="14"/>
  <c r="C116" i="14"/>
  <c r="D20" i="14"/>
  <c r="D21" i="14"/>
  <c r="D22" i="14"/>
  <c r="D23" i="14"/>
  <c r="D24" i="14"/>
  <c r="F32" i="14"/>
  <c r="E34" i="14" s="1"/>
  <c r="H32" i="14"/>
  <c r="G34" i="14" s="1"/>
  <c r="J32" i="14"/>
  <c r="I34" i="14" s="1"/>
  <c r="L32" i="14"/>
  <c r="K34" i="14" s="1"/>
  <c r="N32" i="14"/>
  <c r="M34" i="14" s="1"/>
  <c r="P32" i="14"/>
  <c r="O34" i="14" s="1"/>
  <c r="R32" i="14"/>
  <c r="Q34" i="14" s="1"/>
  <c r="T32" i="14"/>
  <c r="S34" i="14" s="1"/>
  <c r="V32" i="14"/>
  <c r="U34" i="14" s="1"/>
  <c r="X32" i="14"/>
  <c r="W34" i="14" s="1"/>
  <c r="F36" i="14"/>
  <c r="E38" i="14" s="1"/>
  <c r="H36" i="14"/>
  <c r="G38" i="14" s="1"/>
  <c r="J36" i="14"/>
  <c r="I38" i="14" s="1"/>
  <c r="L36" i="14"/>
  <c r="K38" i="14" s="1"/>
  <c r="N36" i="14"/>
  <c r="M38" i="14" s="1"/>
  <c r="P36" i="14"/>
  <c r="O38" i="14" s="1"/>
  <c r="R36" i="14"/>
  <c r="Q38" i="14" s="1"/>
  <c r="T36" i="14"/>
  <c r="S38" i="14" s="1"/>
  <c r="V36" i="14"/>
  <c r="U38" i="14" s="1"/>
  <c r="X36" i="14"/>
  <c r="W38" i="14" s="1"/>
  <c r="F40" i="14"/>
  <c r="E42" i="14" s="1"/>
  <c r="H40" i="14"/>
  <c r="G42" i="14" s="1"/>
  <c r="J40" i="14"/>
  <c r="I42" i="14" s="1"/>
  <c r="L40" i="14"/>
  <c r="K42" i="14" s="1"/>
  <c r="N40" i="14"/>
  <c r="M42" i="14" s="1"/>
  <c r="P40" i="14"/>
  <c r="O42" i="14" s="1"/>
  <c r="R40" i="14"/>
  <c r="Q42" i="14" s="1"/>
  <c r="T40" i="14"/>
  <c r="S42" i="14" s="1"/>
  <c r="V40" i="14"/>
  <c r="U42" i="14" s="1"/>
  <c r="X40" i="14"/>
  <c r="W42" i="14" s="1"/>
  <c r="F49" i="14"/>
  <c r="E51" i="14" s="1"/>
  <c r="H49" i="14"/>
  <c r="G51" i="14" s="1"/>
  <c r="J49" i="14"/>
  <c r="I51" i="14" s="1"/>
  <c r="L49" i="14"/>
  <c r="K51" i="14" s="1"/>
  <c r="N49" i="14"/>
  <c r="M51" i="14" s="1"/>
  <c r="P49" i="14"/>
  <c r="O51" i="14" s="1"/>
  <c r="R49" i="14"/>
  <c r="Q51" i="14" s="1"/>
  <c r="T49" i="14"/>
  <c r="S51" i="14" s="1"/>
  <c r="V49" i="14"/>
  <c r="U51" i="14" s="1"/>
  <c r="X49" i="14"/>
  <c r="W51" i="14" s="1"/>
  <c r="F53" i="14"/>
  <c r="E55" i="14" s="1"/>
  <c r="H53" i="14"/>
  <c r="G55" i="14" s="1"/>
  <c r="J53" i="14"/>
  <c r="I55" i="14" s="1"/>
  <c r="L53" i="14"/>
  <c r="K55" i="14" s="1"/>
  <c r="N53" i="14"/>
  <c r="M55" i="14" s="1"/>
  <c r="P53" i="14"/>
  <c r="O55" i="14" s="1"/>
  <c r="R53" i="14"/>
  <c r="Q55" i="14" s="1"/>
  <c r="T53" i="14"/>
  <c r="S55" i="14" s="1"/>
  <c r="V53" i="14"/>
  <c r="U55" i="14" s="1"/>
  <c r="X53" i="14"/>
  <c r="W55" i="14" s="1"/>
  <c r="F57" i="14"/>
  <c r="E59" i="14" s="1"/>
  <c r="H57" i="14"/>
  <c r="G59" i="14" s="1"/>
  <c r="J57" i="14"/>
  <c r="I59" i="14" s="1"/>
  <c r="L57" i="14"/>
  <c r="K59" i="14" s="1"/>
  <c r="N57" i="14"/>
  <c r="M59" i="14" s="1"/>
  <c r="P57" i="14"/>
  <c r="O59" i="14" s="1"/>
  <c r="R57" i="14"/>
  <c r="Q59" i="14" s="1"/>
  <c r="T57" i="14"/>
  <c r="S59" i="14" s="1"/>
  <c r="V57" i="14"/>
  <c r="U59" i="14" s="1"/>
  <c r="X57" i="14"/>
  <c r="W59" i="14" s="1"/>
  <c r="F66" i="14"/>
  <c r="E68" i="14" s="1"/>
  <c r="H66" i="14"/>
  <c r="G68" i="14" s="1"/>
  <c r="J66" i="14"/>
  <c r="I68" i="14" s="1"/>
  <c r="L66" i="14"/>
  <c r="K68" i="14" s="1"/>
  <c r="N66" i="14"/>
  <c r="M68" i="14" s="1"/>
  <c r="P66" i="14"/>
  <c r="O68" i="14" s="1"/>
  <c r="R66" i="14"/>
  <c r="Q68" i="14" s="1"/>
  <c r="T66" i="14"/>
  <c r="S68" i="14" s="1"/>
  <c r="V66" i="14"/>
  <c r="U68" i="14" s="1"/>
  <c r="X66" i="14"/>
  <c r="W68" i="14" s="1"/>
  <c r="F70" i="14"/>
  <c r="E72" i="14" s="1"/>
  <c r="H70" i="14"/>
  <c r="G72" i="14" s="1"/>
  <c r="J70" i="14"/>
  <c r="I72" i="14" s="1"/>
  <c r="L70" i="14"/>
  <c r="K72" i="14" s="1"/>
  <c r="N70" i="14"/>
  <c r="M72" i="14" s="1"/>
  <c r="P70" i="14"/>
  <c r="O72" i="14" s="1"/>
  <c r="R70" i="14"/>
  <c r="Q72" i="14" s="1"/>
  <c r="T70" i="14"/>
  <c r="S72" i="14" s="1"/>
  <c r="V70" i="14"/>
  <c r="U72" i="14" s="1"/>
  <c r="X70" i="14"/>
  <c r="W72" i="14" s="1"/>
  <c r="F74" i="14"/>
  <c r="E76" i="14" s="1"/>
  <c r="H74" i="14"/>
  <c r="G76" i="14" s="1"/>
  <c r="J74" i="14"/>
  <c r="I76" i="14" s="1"/>
  <c r="L74" i="14"/>
  <c r="K76" i="14" s="1"/>
  <c r="N74" i="14"/>
  <c r="M76" i="14" s="1"/>
  <c r="P74" i="14"/>
  <c r="O76" i="14" s="1"/>
  <c r="R74" i="14"/>
  <c r="Q76" i="14" s="1"/>
  <c r="T74" i="14"/>
  <c r="S76" i="14" s="1"/>
  <c r="V74" i="14"/>
  <c r="U76" i="14" s="1"/>
  <c r="X74" i="14"/>
  <c r="W76" i="14" s="1"/>
  <c r="F84" i="14"/>
  <c r="E86" i="14" s="1"/>
  <c r="H84" i="14"/>
  <c r="G86" i="14" s="1"/>
  <c r="J84" i="14"/>
  <c r="I86" i="14" s="1"/>
  <c r="L84" i="14"/>
  <c r="K86" i="14" s="1"/>
  <c r="N84" i="14"/>
  <c r="M86" i="14" s="1"/>
  <c r="P84" i="14"/>
  <c r="O86" i="14" s="1"/>
  <c r="R84" i="14"/>
  <c r="Q86" i="14" s="1"/>
  <c r="T84" i="14"/>
  <c r="S86" i="14" s="1"/>
  <c r="V84" i="14"/>
  <c r="U86" i="14" s="1"/>
  <c r="X84" i="14"/>
  <c r="W86" i="14" s="1"/>
  <c r="F88" i="14"/>
  <c r="E90" i="14" s="1"/>
  <c r="H88" i="14"/>
  <c r="G90" i="14" s="1"/>
  <c r="J88" i="14"/>
  <c r="I90" i="14" s="1"/>
  <c r="L88" i="14"/>
  <c r="K90" i="14" s="1"/>
  <c r="N88" i="14"/>
  <c r="M90" i="14" s="1"/>
  <c r="P88" i="14"/>
  <c r="O90" i="14" s="1"/>
  <c r="R88" i="14"/>
  <c r="Q90" i="14" s="1"/>
  <c r="T88" i="14"/>
  <c r="S90" i="14" s="1"/>
  <c r="V88" i="14"/>
  <c r="U90" i="14" s="1"/>
  <c r="X88" i="14"/>
  <c r="W90" i="14" s="1"/>
  <c r="F92" i="14"/>
  <c r="E94" i="14" s="1"/>
  <c r="H92" i="14"/>
  <c r="G94" i="14" s="1"/>
  <c r="J92" i="14"/>
  <c r="I94" i="14" s="1"/>
  <c r="L92" i="14"/>
  <c r="K94" i="14" s="1"/>
  <c r="N92" i="14"/>
  <c r="M94" i="14" s="1"/>
  <c r="P92" i="14"/>
  <c r="O94" i="14" s="1"/>
  <c r="R92" i="14"/>
  <c r="Q94" i="14" s="1"/>
  <c r="T92" i="14"/>
  <c r="S94" i="14" s="1"/>
  <c r="V92" i="14"/>
  <c r="U94" i="14" s="1"/>
  <c r="X92" i="14"/>
  <c r="W94" i="14" s="1"/>
  <c r="F102" i="14"/>
  <c r="X105" i="14"/>
  <c r="T105" i="14"/>
  <c r="P105" i="14"/>
  <c r="L105" i="14"/>
  <c r="H105" i="14"/>
  <c r="J102" i="14"/>
  <c r="X104" i="14"/>
  <c r="T104" i="14"/>
  <c r="P104" i="14"/>
  <c r="L104" i="14"/>
  <c r="H104" i="14"/>
  <c r="X103" i="14"/>
  <c r="T103" i="14"/>
  <c r="P103" i="14"/>
  <c r="L103" i="14"/>
  <c r="H103" i="14"/>
  <c r="X102" i="14"/>
  <c r="T102" i="14"/>
  <c r="P102" i="14"/>
  <c r="L102" i="14"/>
  <c r="H102" i="14"/>
  <c r="N102" i="14"/>
  <c r="R102" i="14"/>
  <c r="V102" i="14"/>
  <c r="V105" i="14"/>
  <c r="R105" i="14"/>
  <c r="N105" i="14"/>
  <c r="J105" i="14"/>
  <c r="F105" i="14"/>
  <c r="V104" i="14"/>
  <c r="R104" i="14"/>
  <c r="N104" i="14"/>
  <c r="J104" i="14"/>
  <c r="F104" i="14"/>
  <c r="V103" i="14"/>
  <c r="R103" i="14"/>
  <c r="N103" i="14"/>
  <c r="J103" i="14"/>
  <c r="F103" i="14"/>
  <c r="Y94" i="14" l="1"/>
  <c r="Z94" i="14" s="1"/>
  <c r="Y90" i="14"/>
  <c r="Z90" i="14" s="1"/>
  <c r="Y68" i="14"/>
  <c r="Z68" i="14" s="1"/>
  <c r="Y72" i="14"/>
  <c r="Z72" i="14" s="1"/>
  <c r="Y51" i="14"/>
  <c r="Z51" i="14" s="1"/>
  <c r="Y55" i="14"/>
  <c r="Z55" i="14" s="1"/>
  <c r="Y34" i="14"/>
  <c r="Z34" i="14" s="1"/>
  <c r="Y38" i="14"/>
  <c r="Z38" i="14" s="1"/>
  <c r="Y86" i="14"/>
  <c r="Z86" i="14" s="1"/>
  <c r="Y76" i="14"/>
  <c r="Z76" i="14" s="1"/>
  <c r="Y59" i="14"/>
  <c r="Z59" i="14" s="1"/>
  <c r="Y42" i="14"/>
  <c r="Z42" i="14" s="1"/>
  <c r="Y104" i="14"/>
  <c r="Y105" i="14"/>
  <c r="Y103" i="14"/>
  <c r="Y102" i="14"/>
  <c r="D25" i="14"/>
  <c r="F14" i="14" l="1"/>
  <c r="Y106" i="14"/>
</calcChain>
</file>

<file path=xl/sharedStrings.xml><?xml version="1.0" encoding="utf-8"?>
<sst xmlns="http://schemas.openxmlformats.org/spreadsheetml/2006/main" count="551" uniqueCount="135">
  <si>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</si>
  <si>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</si>
  <si>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</si>
  <si>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</si>
  <si>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</si>
  <si>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</si>
  <si>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</si>
  <si>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</si>
  <si>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</si>
  <si>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</si>
  <si>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</si>
  <si>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</si>
  <si>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</si>
  <si>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</si>
  <si>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</si>
  <si>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</si>
  <si>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</si>
  <si>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</si>
  <si>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</si>
  <si>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</si>
  <si>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</si>
  <si>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</si>
  <si>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</si>
  <si>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</si>
  <si>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</si>
  <si>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</si>
  <si>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</si>
  <si>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</si>
  <si>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</si>
  <si>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</si>
  <si>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</si>
  <si>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</si>
  <si>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</si>
  <si>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</si>
  <si>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</si>
  <si>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</si>
  <si>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</si>
  <si>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</si>
  <si>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</si>
  <si>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</si>
  <si>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</si>
  <si>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</si>
  <si>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</si>
  <si>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</si>
  <si>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</si>
  <si>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</si>
  <si>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</si>
  <si>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</si>
  <si>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</si>
  <si>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</si>
  <si>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</si>
  <si>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</si>
  <si>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</si>
  <si>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</si>
  <si>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</si>
  <si>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</si>
  <si>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</si>
  <si>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</si>
  <si>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</si>
  <si>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</si>
  <si>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</si>
  <si>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</si>
  <si>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</si>
  <si>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</si>
  <si>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</si>
  <si>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</si>
  <si>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</si>
  <si>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</si>
  <si>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</si>
  <si>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</si>
  <si>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</si>
  <si>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</si>
  <si>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</si>
  <si>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</si>
  <si>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</si>
  <si>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</si>
  <si>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</si>
  <si>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</si>
  <si>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</si>
  <si>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</si>
  <si>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</si>
  <si>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</si>
  <si>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</si>
  <si>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</si>
  <si>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</si>
  <si>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</si>
  <si>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</si>
  <si>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</si>
  <si>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</si>
  <si>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</si>
  <si>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</si>
  <si>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</si>
  <si>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</si>
  <si>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</si>
  <si>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</si>
  <si>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</si>
  <si>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</si>
  <si>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</si>
  <si>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</si>
  <si>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</si>
  <si>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</si>
  <si>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</si>
  <si>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</si>
  <si>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</si>
  <si>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</si>
  <si>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</si>
  <si>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</si>
  <si>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</si>
  <si>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</si>
  <si>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</si>
  <si>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</si>
  <si>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</si>
  <si>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</si>
  <si>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</si>
  <si>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</si>
  <si>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</si>
  <si>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</si>
  <si>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</si>
  <si>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</si>
  <si>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</si>
  <si>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</si>
  <si>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</si>
  <si>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</si>
  <si>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</si>
  <si>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</si>
  <si>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</si>
  <si>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</si>
  <si>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</si>
  <si>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</si>
  <si>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</si>
  <si>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</si>
  <si>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</si>
  <si>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MedImpact Healthcare Systems, Inc. ("MedImpact")</t>
  </si>
  <si>
    <t>Andrea Koerber Dixon</t>
  </si>
  <si>
    <t>Director of Proposal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</si>
</sst>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9">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5" borderId="0"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44" fontId="27" fillId="15" borderId="3" xfId="1" applyFont="1" applyFill="1" applyBorder="1" applyAlignment="1" applyProtection="1">
      <alignment horizontal="right" vertical="center" wrapText="1"/>
      <protection locked="0"/>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15" fontId="16" fillId="5" borderId="21" xfId="0" applyNumberFormat="1" applyFont="1" applyFill="1" applyBorder="1" applyAlignment="1" applyProtection="1">
      <alignment horizontal="center"/>
      <protection locked="0"/>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165" fontId="9" fillId="6" borderId="21" xfId="0" applyNumberFormat="1"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168" fontId="19" fillId="13" borderId="27"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04D2-E8C1-4DBE-97D1-9D0B4C8C6041}">
  <dimension ref="B1:H37"/>
  <sheetViews>
    <sheetView showGridLines="0" topLeftCell="A5" zoomScale="104" zoomScaleNormal="104" workbookViewId="0">
      <selection activeCell="C12" sqref="C12"/>
    </sheetView>
  </sheetViews>
  <sheetFormatPr defaultColWidth="9.140625" defaultRowHeight="15" x14ac:dyDescent="0.25"/>
  <cols>
    <col min="1" max="1" width="3.42578125" style="8" customWidth="1"/>
    <col min="2" max="2" width="4.140625" style="8" customWidth="1"/>
    <col min="3" max="3" width="141.42578125" style="8" customWidth="1"/>
    <col min="4" max="4" width="166.42578125" style="8" customWidth="1"/>
    <col min="5" max="16384" width="9.140625" style="8"/>
  </cols>
  <sheetData>
    <row r="1" spans="2:8" ht="73.5" customHeight="1" x14ac:dyDescent="0.25"/>
    <row r="2" spans="2:8" ht="18" x14ac:dyDescent="0.25">
      <c r="B2" s="112" t="s">
        <v>0</v>
      </c>
      <c r="C2" s="112"/>
    </row>
    <row r="3" spans="2:8" customFormat="1" ht="18" x14ac:dyDescent="0.25">
      <c r="B3" s="112" t="s">
        <v>1</v>
      </c>
      <c r="C3" s="112"/>
    </row>
    <row r="4" spans="2:8" customFormat="1" ht="18" x14ac:dyDescent="0.25">
      <c r="B4" s="110" t="s">
        <v>2</v>
      </c>
      <c r="C4" s="110"/>
    </row>
    <row r="5" spans="2:8" customFormat="1" ht="18.75" x14ac:dyDescent="0.3">
      <c r="B5" s="61" t="s">
        <v>3</v>
      </c>
      <c r="C5" s="1"/>
    </row>
    <row r="6" spans="2:8" customFormat="1" ht="18" x14ac:dyDescent="0.25">
      <c r="B6" s="112" t="s">
        <v>4</v>
      </c>
      <c r="C6" s="112"/>
    </row>
    <row r="7" spans="2:8" customFormat="1" ht="18.75" x14ac:dyDescent="0.3">
      <c r="B7" s="62" t="s">
        <v>5</v>
      </c>
      <c r="C7" s="1"/>
    </row>
    <row r="8" spans="2:8" customFormat="1" ht="15.75" thickBot="1" x14ac:dyDescent="0.3">
      <c r="B8" s="113"/>
      <c r="C8" s="113"/>
    </row>
    <row r="9" spans="2:8" ht="16.5" thickBot="1" x14ac:dyDescent="0.3">
      <c r="B9" s="114" t="s">
        <v>6</v>
      </c>
      <c r="C9" s="115"/>
      <c r="D9" s="9"/>
      <c r="E9" s="9"/>
      <c r="F9" s="9"/>
      <c r="G9" s="9"/>
      <c r="H9" s="9"/>
    </row>
    <row r="10" spans="2:8" ht="99.75" customHeight="1" x14ac:dyDescent="0.25">
      <c r="B10" s="122" t="s">
        <v>7</v>
      </c>
      <c r="C10" s="123"/>
      <c r="D10" s="9"/>
      <c r="E10" s="9"/>
      <c r="F10" s="9"/>
      <c r="G10" s="9"/>
      <c r="H10" s="9"/>
    </row>
    <row r="11" spans="2:8" x14ac:dyDescent="0.25">
      <c r="B11" s="10">
        <v>1</v>
      </c>
      <c r="C11" s="11" t="s">
        <v>8</v>
      </c>
      <c r="D11" s="12"/>
      <c r="E11" s="9"/>
      <c r="F11" s="9"/>
      <c r="G11" s="9"/>
      <c r="H11" s="9"/>
    </row>
    <row r="12" spans="2:8" x14ac:dyDescent="0.25">
      <c r="B12" s="10">
        <v>2</v>
      </c>
      <c r="C12" s="11" t="s">
        <v>9</v>
      </c>
      <c r="D12" s="12"/>
      <c r="E12" s="9"/>
      <c r="F12" s="9"/>
      <c r="G12" s="9"/>
      <c r="H12" s="9"/>
    </row>
    <row r="13" spans="2:8" x14ac:dyDescent="0.25">
      <c r="B13" s="10">
        <v>3</v>
      </c>
      <c r="C13" s="11" t="s">
        <v>10</v>
      </c>
      <c r="D13" s="12"/>
      <c r="E13" s="9"/>
      <c r="F13" s="9"/>
      <c r="G13" s="9"/>
      <c r="H13" s="9"/>
    </row>
    <row r="14" spans="2:8" x14ac:dyDescent="0.25">
      <c r="B14" s="10">
        <v>5</v>
      </c>
      <c r="C14" s="11" t="s">
        <v>11</v>
      </c>
      <c r="D14" s="12"/>
      <c r="E14" s="9"/>
      <c r="F14" s="9"/>
      <c r="G14" s="9"/>
      <c r="H14" s="9"/>
    </row>
    <row r="15" spans="2:8" x14ac:dyDescent="0.25">
      <c r="B15" s="10">
        <v>4</v>
      </c>
      <c r="C15" s="11" t="s">
        <v>12</v>
      </c>
      <c r="D15" s="12"/>
      <c r="E15" s="9"/>
      <c r="F15" s="9"/>
      <c r="G15" s="9"/>
      <c r="H15" s="9"/>
    </row>
    <row r="16" spans="2:8" ht="28.5" x14ac:dyDescent="0.25">
      <c r="B16" s="13">
        <v>6</v>
      </c>
      <c r="C16" s="41" t="s">
        <v>131</v>
      </c>
    </row>
    <row r="17" spans="2:3" ht="15.75" thickBot="1" x14ac:dyDescent="0.3"/>
    <row r="18" spans="2:3" ht="16.5" thickBot="1" x14ac:dyDescent="0.3">
      <c r="B18" s="114" t="s">
        <v>13</v>
      </c>
      <c r="C18" s="115"/>
    </row>
    <row r="19" spans="2:3" x14ac:dyDescent="0.25">
      <c r="B19" s="31"/>
      <c r="C19" s="32"/>
    </row>
    <row r="20" spans="2:3" x14ac:dyDescent="0.25">
      <c r="B20" s="116" t="s">
        <v>14</v>
      </c>
      <c r="C20" s="117"/>
    </row>
    <row r="21" spans="2:3" x14ac:dyDescent="0.25">
      <c r="B21" s="116"/>
      <c r="C21" s="117"/>
    </row>
    <row r="22" spans="2:3" x14ac:dyDescent="0.25">
      <c r="B22" s="116"/>
      <c r="C22" s="117"/>
    </row>
    <row r="23" spans="2:3" x14ac:dyDescent="0.25">
      <c r="B23" s="118" t="s">
        <v>15</v>
      </c>
      <c r="C23" s="119"/>
    </row>
    <row r="24" spans="2:3" x14ac:dyDescent="0.2">
      <c r="B24" s="33" t="s">
        <v>16</v>
      </c>
      <c r="C24" s="34"/>
    </row>
    <row r="25" spans="2:3" x14ac:dyDescent="0.2">
      <c r="B25" s="33" t="s">
        <v>17</v>
      </c>
      <c r="C25" s="34"/>
    </row>
    <row r="26" spans="2:3" x14ac:dyDescent="0.2">
      <c r="B26" s="33" t="s">
        <v>18</v>
      </c>
      <c r="C26" s="34"/>
    </row>
    <row r="27" spans="2:3" x14ac:dyDescent="0.2">
      <c r="B27" s="33" t="s">
        <v>19</v>
      </c>
      <c r="C27" s="34"/>
    </row>
    <row r="28" spans="2:3" x14ac:dyDescent="0.2">
      <c r="B28" s="33" t="s">
        <v>20</v>
      </c>
      <c r="C28" s="34"/>
    </row>
    <row r="29" spans="2:3" x14ac:dyDescent="0.25">
      <c r="B29" s="35" t="s">
        <v>21</v>
      </c>
      <c r="C29" s="36"/>
    </row>
    <row r="30" spans="2:3" x14ac:dyDescent="0.25">
      <c r="B30" s="120" t="s">
        <v>22</v>
      </c>
      <c r="C30" s="121"/>
    </row>
    <row r="31" spans="2:3" x14ac:dyDescent="0.25">
      <c r="B31" s="49">
        <v>1</v>
      </c>
      <c r="C31" s="50" t="s">
        <v>23</v>
      </c>
    </row>
    <row r="32" spans="2:3" x14ac:dyDescent="0.25">
      <c r="B32" s="49"/>
      <c r="C32" s="37" t="s">
        <v>24</v>
      </c>
    </row>
    <row r="33" spans="2:3" ht="42.75" x14ac:dyDescent="0.25">
      <c r="B33" s="49">
        <v>2</v>
      </c>
      <c r="C33" s="50" t="s">
        <v>25</v>
      </c>
    </row>
    <row r="34" spans="2:3" x14ac:dyDescent="0.25">
      <c r="B34" s="49">
        <v>3</v>
      </c>
      <c r="C34" s="50" t="s">
        <v>26</v>
      </c>
    </row>
    <row r="35" spans="2:3" x14ac:dyDescent="0.25">
      <c r="B35" s="49">
        <v>4</v>
      </c>
      <c r="C35" s="38" t="s">
        <v>27</v>
      </c>
    </row>
    <row r="36" spans="2:3" ht="28.5" x14ac:dyDescent="0.25">
      <c r="B36" s="49">
        <v>5</v>
      </c>
      <c r="C36" s="50" t="s">
        <v>28</v>
      </c>
    </row>
    <row r="37" spans="2:3" ht="15.75" thickBot="1" x14ac:dyDescent="0.3">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18:C18"/>
    <mergeCell ref="B20:C22"/>
    <mergeCell ref="B23:C23"/>
    <mergeCell ref="B30:C30"/>
    <mergeCell ref="B10:C10"/>
    <mergeCell ref="B2:C2"/>
    <mergeCell ref="B3:C3"/>
    <mergeCell ref="B6:C6"/>
    <mergeCell ref="B8:C8"/>
    <mergeCell ref="B9:C9"/>
  </mergeCells>
  <hyperlinks>
    <hyperlink ref="C32" r:id="rId1" xr:uid="{B6CEB9DE-A756-4B92-96D4-4D84B591136E}"/>
  </hyperlinks>
  <pageMargins left="0.7" right="0.7" top="0.75" bottom="0.75" header="0.3" footer="0.3"/>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6AE0-9B96-45FA-ACD5-9BF3D2FC6A1C}">
  <dimension ref="A1:AE262"/>
  <sheetViews>
    <sheetView showGridLines="0" tabSelected="1" zoomScale="90" zoomScaleNormal="90" zoomScaleSheetLayoutView="20" workbookViewId="0">
      <selection activeCell="C12" sqref="C12:G12"/>
    </sheetView>
  </sheetViews>
  <sheetFormatPr defaultColWidth="8.42578125" defaultRowHeight="15" x14ac:dyDescent="0.25"/>
  <cols>
    <col min="1" max="1" width="5.42578125" style="2" customWidth="1"/>
    <col min="2" max="2" width="56.140625" style="5" customWidth="1"/>
    <col min="3" max="3" width="39.42578125" style="5" customWidth="1"/>
    <col min="4" max="4" width="27.42578125" style="5" customWidth="1"/>
    <col min="5" max="5" width="25.42578125" customWidth="1"/>
    <col min="6" max="6" width="20.42578125" customWidth="1"/>
    <col min="7" max="7" width="18.85546875" bestFit="1" customWidth="1"/>
    <col min="8" max="8" width="20.42578125" customWidth="1"/>
    <col min="9" max="9" width="17.42578125" style="2" customWidth="1"/>
    <col min="10" max="10" width="19.42578125" style="2" customWidth="1"/>
    <col min="11" max="11" width="17.42578125" style="2" customWidth="1"/>
    <col min="12" max="12" width="19.42578125" style="2" customWidth="1"/>
    <col min="13" max="13" width="17.42578125" style="2" customWidth="1"/>
    <col min="14" max="14" width="18.42578125" style="2" customWidth="1"/>
    <col min="15" max="15" width="16.42578125" style="2" customWidth="1"/>
    <col min="16" max="16" width="18.42578125" style="2" customWidth="1"/>
    <col min="17" max="17" width="18" style="2" customWidth="1"/>
    <col min="18" max="18" width="19.42578125" style="2" customWidth="1"/>
    <col min="19" max="20" width="17.42578125" style="2" customWidth="1"/>
    <col min="21" max="21" width="18.85546875" style="2" customWidth="1"/>
    <col min="22" max="22" width="18" style="2" customWidth="1"/>
    <col min="23" max="23" width="17.42578125" style="2" customWidth="1"/>
    <col min="24" max="24" width="18.42578125" style="2" customWidth="1"/>
    <col min="25" max="25" width="48.140625" customWidth="1"/>
    <col min="26" max="26" width="40.42578125" customWidth="1"/>
    <col min="27" max="76" width="9.140625" customWidth="1"/>
  </cols>
  <sheetData>
    <row r="1" spans="1:24" ht="69.599999999999994" customHeight="1" x14ac:dyDescent="0.25">
      <c r="B1" s="3"/>
      <c r="C1" s="3"/>
      <c r="D1" s="3"/>
      <c r="E1" s="2"/>
      <c r="F1" s="2"/>
      <c r="G1" s="2"/>
      <c r="H1" s="2"/>
    </row>
    <row r="2" spans="1:24" s="2" customFormat="1" ht="18" customHeight="1" x14ac:dyDescent="0.3">
      <c r="A2" s="110" t="s">
        <v>30</v>
      </c>
      <c r="B2" s="110" t="s">
        <v>0</v>
      </c>
      <c r="C2" s="1"/>
      <c r="D2" s="1"/>
      <c r="E2" s="1"/>
      <c r="F2" s="1"/>
      <c r="G2" s="1"/>
      <c r="H2" s="1"/>
      <c r="I2" s="1"/>
      <c r="J2" s="1"/>
      <c r="K2" s="1"/>
      <c r="L2"/>
      <c r="M2"/>
      <c r="N2"/>
      <c r="O2"/>
      <c r="P2"/>
      <c r="Q2"/>
      <c r="R2"/>
      <c r="S2"/>
      <c r="T2"/>
      <c r="U2"/>
      <c r="V2"/>
      <c r="W2"/>
      <c r="X2"/>
    </row>
    <row r="3" spans="1:24" s="2" customFormat="1" ht="18" customHeight="1" x14ac:dyDescent="0.3">
      <c r="A3" s="60" t="s">
        <v>30</v>
      </c>
      <c r="B3" s="112" t="s">
        <v>1</v>
      </c>
      <c r="C3" s="112"/>
      <c r="D3" s="1"/>
      <c r="E3" s="1"/>
      <c r="F3" s="1"/>
      <c r="G3" s="1"/>
      <c r="H3" s="1"/>
      <c r="I3" s="1"/>
      <c r="J3" s="1"/>
      <c r="K3"/>
      <c r="L3"/>
      <c r="M3"/>
      <c r="N3"/>
      <c r="O3"/>
      <c r="P3"/>
      <c r="Q3"/>
      <c r="R3"/>
      <c r="S3"/>
      <c r="T3"/>
      <c r="U3"/>
      <c r="V3"/>
      <c r="W3"/>
      <c r="X3"/>
    </row>
    <row r="4" spans="1:24" s="2" customFormat="1" ht="18" customHeight="1" x14ac:dyDescent="0.3">
      <c r="A4" s="60"/>
      <c r="B4" s="110" t="s">
        <v>2</v>
      </c>
      <c r="C4" s="1"/>
      <c r="D4" s="1"/>
      <c r="E4" s="1"/>
      <c r="F4" s="1"/>
      <c r="G4" s="1"/>
      <c r="H4" s="1"/>
      <c r="I4" s="1"/>
      <c r="J4" s="1"/>
      <c r="K4"/>
      <c r="L4"/>
      <c r="M4"/>
      <c r="N4"/>
      <c r="O4"/>
      <c r="P4"/>
      <c r="Q4"/>
      <c r="R4"/>
      <c r="S4"/>
      <c r="T4"/>
      <c r="U4"/>
      <c r="V4"/>
      <c r="W4"/>
      <c r="X4"/>
    </row>
    <row r="5" spans="1:24" s="2" customFormat="1" ht="18" customHeight="1" x14ac:dyDescent="0.3">
      <c r="A5" s="60"/>
      <c r="B5" s="61" t="s">
        <v>3</v>
      </c>
      <c r="C5" s="1"/>
      <c r="D5" s="1"/>
      <c r="E5" s="1"/>
      <c r="F5" s="1"/>
      <c r="G5" s="1"/>
      <c r="H5" s="1"/>
      <c r="I5" s="1"/>
      <c r="J5" s="1"/>
      <c r="K5"/>
      <c r="L5"/>
      <c r="M5"/>
      <c r="N5"/>
      <c r="O5"/>
      <c r="P5"/>
      <c r="Q5"/>
      <c r="R5"/>
      <c r="S5"/>
      <c r="T5"/>
      <c r="U5"/>
      <c r="V5"/>
      <c r="W5"/>
      <c r="X5"/>
    </row>
    <row r="6" spans="1:24" s="2" customFormat="1" ht="18" customHeight="1" x14ac:dyDescent="0.3">
      <c r="A6" s="60"/>
      <c r="B6" s="112" t="s">
        <v>4</v>
      </c>
      <c r="C6" s="112"/>
      <c r="D6" s="1"/>
      <c r="E6" s="1"/>
      <c r="F6" s="1"/>
      <c r="G6" s="1"/>
      <c r="H6" s="1"/>
      <c r="I6" s="1"/>
      <c r="J6" s="1"/>
      <c r="K6"/>
      <c r="L6"/>
      <c r="M6"/>
      <c r="N6"/>
      <c r="O6"/>
      <c r="P6"/>
      <c r="Q6"/>
      <c r="R6"/>
      <c r="S6"/>
      <c r="T6"/>
      <c r="U6"/>
      <c r="V6"/>
      <c r="W6"/>
      <c r="X6"/>
    </row>
    <row r="7" spans="1:24" s="4" customFormat="1" ht="17.25" customHeight="1" x14ac:dyDescent="0.3">
      <c r="A7" s="61" t="s">
        <v>30</v>
      </c>
      <c r="B7" s="110" t="s">
        <v>5</v>
      </c>
      <c r="C7" s="1"/>
      <c r="D7" s="1"/>
      <c r="E7" s="1"/>
      <c r="F7" s="1"/>
      <c r="G7" s="1"/>
      <c r="H7" s="1"/>
      <c r="I7" s="1"/>
      <c r="J7" s="1"/>
      <c r="K7"/>
      <c r="L7"/>
      <c r="M7"/>
      <c r="N7"/>
      <c r="O7"/>
      <c r="P7"/>
      <c r="Q7"/>
      <c r="R7"/>
      <c r="S7"/>
      <c r="T7"/>
      <c r="U7"/>
      <c r="V7"/>
      <c r="W7"/>
      <c r="X7"/>
    </row>
    <row r="8" spans="1:24" s="2" customFormat="1" ht="18" customHeight="1" thickBot="1" x14ac:dyDescent="0.35">
      <c r="A8" s="61" t="s">
        <v>30</v>
      </c>
      <c r="B8" s="61" t="s">
        <v>30</v>
      </c>
      <c r="C8" s="1"/>
      <c r="D8" s="1"/>
      <c r="E8" s="1"/>
      <c r="F8" s="1"/>
      <c r="G8" s="1"/>
      <c r="H8" s="1"/>
      <c r="I8" s="1"/>
      <c r="J8" s="1"/>
      <c r="K8"/>
      <c r="L8"/>
      <c r="M8"/>
      <c r="N8"/>
      <c r="O8"/>
      <c r="P8"/>
      <c r="Q8"/>
      <c r="R8"/>
      <c r="S8"/>
      <c r="T8"/>
      <c r="U8"/>
      <c r="V8"/>
      <c r="W8"/>
      <c r="X8"/>
    </row>
    <row r="9" spans="1:24" ht="18" customHeight="1" thickBot="1" x14ac:dyDescent="0.3">
      <c r="A9" s="7" t="s">
        <v>30</v>
      </c>
      <c r="B9" s="14" t="s">
        <v>31</v>
      </c>
      <c r="C9" s="126" t="s">
        <v>132</v>
      </c>
      <c r="D9" s="126"/>
      <c r="E9" s="126"/>
      <c r="F9" s="126"/>
      <c r="G9" s="127"/>
      <c r="H9" s="6"/>
      <c r="I9" s="6"/>
      <c r="J9" s="6"/>
      <c r="K9"/>
      <c r="L9"/>
      <c r="M9"/>
      <c r="N9"/>
      <c r="O9"/>
      <c r="P9"/>
      <c r="Q9"/>
      <c r="R9" s="6"/>
      <c r="S9" s="6"/>
      <c r="T9" s="6"/>
      <c r="U9" s="6"/>
      <c r="V9" s="6"/>
      <c r="W9" s="6"/>
      <c r="X9" s="6"/>
    </row>
    <row r="10" spans="1:24" ht="18.75" customHeight="1" thickBot="1" x14ac:dyDescent="0.3">
      <c r="A10" s="7"/>
      <c r="B10" s="15" t="s">
        <v>32</v>
      </c>
      <c r="C10" s="126" t="s">
        <v>133</v>
      </c>
      <c r="D10" s="126"/>
      <c r="E10" s="126"/>
      <c r="F10" s="126"/>
      <c r="G10" s="127"/>
      <c r="H10" s="6"/>
      <c r="I10" s="6"/>
      <c r="J10" s="6"/>
      <c r="K10"/>
      <c r="L10"/>
      <c r="M10"/>
      <c r="N10"/>
      <c r="O10"/>
      <c r="P10"/>
      <c r="Q10"/>
      <c r="R10" s="6"/>
      <c r="S10" s="6"/>
      <c r="T10" s="6"/>
      <c r="U10" s="6"/>
      <c r="V10" s="6"/>
      <c r="W10" s="6"/>
      <c r="X10" s="6"/>
    </row>
    <row r="11" spans="1:24" ht="18.75" customHeight="1" thickBot="1" x14ac:dyDescent="0.3">
      <c r="A11" s="7" t="s">
        <v>30</v>
      </c>
      <c r="B11" s="15" t="s">
        <v>33</v>
      </c>
      <c r="C11" s="126" t="s">
        <v>134</v>
      </c>
      <c r="D11" s="126"/>
      <c r="E11" s="126"/>
      <c r="F11" s="126"/>
      <c r="G11" s="127"/>
      <c r="H11" s="6"/>
      <c r="I11" s="6"/>
      <c r="J11" s="6"/>
      <c r="K11"/>
      <c r="L11"/>
      <c r="M11"/>
      <c r="N11"/>
      <c r="O11"/>
      <c r="P11"/>
      <c r="Q11"/>
      <c r="R11" s="6"/>
      <c r="S11" s="6"/>
      <c r="T11" s="6"/>
      <c r="U11" s="6"/>
      <c r="V11" s="6"/>
      <c r="W11" s="6"/>
      <c r="X11" s="6"/>
    </row>
    <row r="12" spans="1:24" ht="18.75" customHeight="1" thickBot="1" x14ac:dyDescent="0.3">
      <c r="A12" s="7"/>
      <c r="B12" s="16" t="s">
        <v>34</v>
      </c>
      <c r="C12" s="130">
        <v>45419</v>
      </c>
      <c r="D12" s="126"/>
      <c r="E12" s="126"/>
      <c r="F12" s="126"/>
      <c r="G12" s="127"/>
      <c r="H12" s="6"/>
      <c r="I12" s="6"/>
      <c r="J12" s="6"/>
      <c r="K12"/>
      <c r="L12"/>
      <c r="M12"/>
      <c r="N12"/>
      <c r="O12"/>
      <c r="P12"/>
      <c r="Q12"/>
      <c r="R12" s="6"/>
      <c r="S12" s="6"/>
      <c r="T12" s="6"/>
      <c r="U12" s="6"/>
      <c r="V12" s="6"/>
      <c r="W12" s="6"/>
      <c r="X12" s="6"/>
    </row>
    <row r="13" spans="1:24" ht="18.75" customHeight="1" thickBot="1" x14ac:dyDescent="0.3">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3">
      <c r="A14" s="7"/>
      <c r="B14" s="108" t="s">
        <v>130</v>
      </c>
      <c r="C14" s="109"/>
      <c r="D14" s="109"/>
      <c r="E14" s="109"/>
      <c r="F14" s="186">
        <f>D25+Y34+Y38+Y42+Y51+Y55+Y59+Y68+Y72+Y76+Y86+Y90+Y94</f>
        <v>14859614.879999999</v>
      </c>
      <c r="G14" s="187"/>
      <c r="H14" s="6"/>
      <c r="I14" s="6"/>
      <c r="J14" s="6"/>
      <c r="K14"/>
      <c r="L14"/>
      <c r="M14"/>
      <c r="N14"/>
      <c r="O14"/>
      <c r="P14"/>
      <c r="Q14"/>
      <c r="R14" s="6"/>
      <c r="S14" s="6"/>
      <c r="T14" s="6"/>
      <c r="U14" s="6"/>
      <c r="V14" s="6"/>
      <c r="W14" s="6"/>
      <c r="X14" s="6"/>
    </row>
    <row r="15" spans="1:24" ht="18.75" customHeight="1" x14ac:dyDescent="0.25">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25">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3">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3">
      <c r="A18" s="17"/>
      <c r="B18" s="131" t="s">
        <v>37</v>
      </c>
      <c r="C18" s="132"/>
      <c r="D18" s="133"/>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25">
      <c r="A19" s="17"/>
      <c r="B19" s="51"/>
      <c r="C19" s="111" t="s">
        <v>38</v>
      </c>
      <c r="D19" s="111"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25">
      <c r="A20" s="17"/>
      <c r="B20" s="54" t="s">
        <v>40</v>
      </c>
      <c r="C20" s="56">
        <v>161175</v>
      </c>
      <c r="D20" s="53">
        <f>+C20*$C$116</f>
        <v>161175</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25">
      <c r="A21" s="17"/>
      <c r="B21" s="54" t="s">
        <v>41</v>
      </c>
      <c r="C21" s="56">
        <v>88262</v>
      </c>
      <c r="D21" s="53">
        <f>+C21*$C$116</f>
        <v>88262</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25">
      <c r="A22" s="17"/>
      <c r="B22" s="54" t="s">
        <v>42</v>
      </c>
      <c r="C22" s="56">
        <v>57562</v>
      </c>
      <c r="D22" s="53">
        <f>+C22*$C$116</f>
        <v>57562</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25">
      <c r="A23" s="17"/>
      <c r="B23" s="54" t="s">
        <v>43</v>
      </c>
      <c r="C23" s="56">
        <v>42212</v>
      </c>
      <c r="D23" s="53">
        <f>+C23*$C$116</f>
        <v>42212</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3">
      <c r="A24" s="17"/>
      <c r="B24" s="55" t="s">
        <v>44</v>
      </c>
      <c r="C24" s="57">
        <v>34537</v>
      </c>
      <c r="D24" s="53">
        <f>+C24*$C$116</f>
        <v>34537</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3">
      <c r="A25" s="17"/>
      <c r="B25" s="134" t="s">
        <v>45</v>
      </c>
      <c r="C25" s="135"/>
      <c r="D25" s="52">
        <f>SUM(D20:D24)</f>
        <v>383748</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25">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25">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3">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3">
      <c r="B29" s="136" t="s">
        <v>47</v>
      </c>
      <c r="C29" s="137"/>
      <c r="D29" s="137"/>
      <c r="E29" s="181" t="s">
        <v>48</v>
      </c>
      <c r="F29" s="182"/>
      <c r="G29" s="150" t="s">
        <v>49</v>
      </c>
      <c r="H29" s="151"/>
      <c r="I29" s="150" t="s">
        <v>50</v>
      </c>
      <c r="J29" s="151"/>
      <c r="K29" s="150" t="s">
        <v>51</v>
      </c>
      <c r="L29" s="151"/>
      <c r="M29" s="150" t="s">
        <v>52</v>
      </c>
      <c r="N29" s="151"/>
      <c r="O29" s="150" t="s">
        <v>53</v>
      </c>
      <c r="P29" s="151"/>
      <c r="Q29" s="152" t="s">
        <v>54</v>
      </c>
      <c r="R29" s="152"/>
      <c r="S29" s="150" t="s">
        <v>55</v>
      </c>
      <c r="T29" s="151"/>
      <c r="U29" s="152" t="s">
        <v>56</v>
      </c>
      <c r="V29" s="152"/>
      <c r="W29" s="150" t="s">
        <v>57</v>
      </c>
      <c r="X29" s="151"/>
      <c r="Y29" s="143" t="s">
        <v>58</v>
      </c>
      <c r="Z29" s="145" t="s">
        <v>59</v>
      </c>
      <c r="AA29" s="65"/>
      <c r="AB29" s="65"/>
      <c r="AC29" s="66"/>
    </row>
    <row r="30" spans="1:31" s="20" customFormat="1" ht="45.6" customHeight="1" thickBot="1" x14ac:dyDescent="0.3">
      <c r="B30" s="138"/>
      <c r="C30" s="139"/>
      <c r="D30" s="139"/>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44"/>
      <c r="Z30" s="146"/>
      <c r="AA30" s="65"/>
      <c r="AB30" s="65"/>
      <c r="AC30" s="66"/>
    </row>
    <row r="31" spans="1:31" s="20" customFormat="1" ht="15.75" customHeight="1" x14ac:dyDescent="0.25">
      <c r="B31" s="106" t="s">
        <v>62</v>
      </c>
      <c r="C31" s="95"/>
      <c r="D31" s="96"/>
      <c r="E31" s="73"/>
      <c r="F31" s="74"/>
      <c r="G31" s="75"/>
      <c r="H31" s="74"/>
      <c r="I31" s="75"/>
      <c r="J31" s="74"/>
      <c r="K31" s="75"/>
      <c r="L31" s="74"/>
      <c r="M31" s="75"/>
      <c r="N31" s="74"/>
      <c r="O31" s="76"/>
      <c r="P31" s="74"/>
      <c r="Q31" s="77"/>
      <c r="R31" s="77"/>
      <c r="S31" s="75"/>
      <c r="T31" s="74"/>
      <c r="U31" s="77"/>
      <c r="V31" s="74"/>
      <c r="W31" s="76"/>
      <c r="X31" s="74"/>
      <c r="Y31" s="102"/>
      <c r="Z31" s="103"/>
      <c r="AA31" s="65"/>
      <c r="AB31" s="65"/>
      <c r="AC31" s="66"/>
    </row>
    <row r="32" spans="1:31" s="20" customFormat="1" ht="15.75" customHeight="1" x14ac:dyDescent="0.25">
      <c r="B32" s="63" t="s">
        <v>63</v>
      </c>
      <c r="C32" s="97"/>
      <c r="D32" s="98" t="s">
        <v>64</v>
      </c>
      <c r="E32" s="78">
        <v>1785.71</v>
      </c>
      <c r="F32" s="79">
        <f>E32*$C$116</f>
        <v>1785.71</v>
      </c>
      <c r="G32" s="80">
        <v>7142.86</v>
      </c>
      <c r="H32" s="79">
        <f>G32*$C$116</f>
        <v>7142.86</v>
      </c>
      <c r="I32" s="80">
        <v>7357.14</v>
      </c>
      <c r="J32" s="79">
        <f>I32*$C$116</f>
        <v>7357.14</v>
      </c>
      <c r="K32" s="80">
        <v>7577.86</v>
      </c>
      <c r="L32" s="79">
        <f>K32*$C$116</f>
        <v>7577.86</v>
      </c>
      <c r="M32" s="80">
        <v>7805.19</v>
      </c>
      <c r="N32" s="79">
        <f>M32*$C$116</f>
        <v>7805.19</v>
      </c>
      <c r="O32" s="80">
        <v>8039.35</v>
      </c>
      <c r="P32" s="79">
        <f>O32*$C$116</f>
        <v>8039.35</v>
      </c>
      <c r="Q32" s="81">
        <v>8280.5300000000007</v>
      </c>
      <c r="R32" s="79">
        <f>Q32*$C$116</f>
        <v>8280.5300000000007</v>
      </c>
      <c r="S32" s="80">
        <v>8528.94</v>
      </c>
      <c r="T32" s="79">
        <f>S32*$C$116</f>
        <v>8528.94</v>
      </c>
      <c r="U32" s="81">
        <v>8784.81</v>
      </c>
      <c r="V32" s="79">
        <f>U32*$C$116</f>
        <v>8784.81</v>
      </c>
      <c r="W32" s="80">
        <v>9048.36</v>
      </c>
      <c r="X32" s="79">
        <f>W32*$C$116</f>
        <v>9048.36</v>
      </c>
      <c r="Y32" s="85"/>
      <c r="Z32" s="104"/>
      <c r="AA32" s="65"/>
      <c r="AB32" s="65"/>
      <c r="AC32" s="66"/>
    </row>
    <row r="33" spans="1:31" s="20" customFormat="1" ht="15.75" customHeight="1" thickBot="1" x14ac:dyDescent="0.3">
      <c r="B33" s="99"/>
      <c r="C33" s="100"/>
      <c r="D33" s="101"/>
      <c r="E33" s="83" t="s">
        <v>65</v>
      </c>
      <c r="F33" s="84" t="s">
        <v>66</v>
      </c>
      <c r="G33" s="85" t="s">
        <v>65</v>
      </c>
      <c r="H33" s="84" t="s">
        <v>66</v>
      </c>
      <c r="I33" s="85" t="s">
        <v>65</v>
      </c>
      <c r="J33" s="84" t="s">
        <v>66</v>
      </c>
      <c r="K33" s="85" t="s">
        <v>65</v>
      </c>
      <c r="L33" s="84" t="s">
        <v>66</v>
      </c>
      <c r="M33" s="85" t="s">
        <v>65</v>
      </c>
      <c r="N33" s="84" t="s">
        <v>66</v>
      </c>
      <c r="O33" s="85" t="s">
        <v>65</v>
      </c>
      <c r="P33" s="84" t="s">
        <v>66</v>
      </c>
      <c r="Q33" s="83" t="s">
        <v>65</v>
      </c>
      <c r="R33" s="86" t="s">
        <v>66</v>
      </c>
      <c r="S33" s="85" t="s">
        <v>65</v>
      </c>
      <c r="T33" s="84" t="s">
        <v>66</v>
      </c>
      <c r="U33" s="83" t="s">
        <v>65</v>
      </c>
      <c r="V33" s="84" t="s">
        <v>66</v>
      </c>
      <c r="W33" s="85" t="s">
        <v>65</v>
      </c>
      <c r="X33" s="84" t="s">
        <v>66</v>
      </c>
      <c r="Y33" s="94"/>
      <c r="Z33" s="104"/>
      <c r="AA33" s="65"/>
      <c r="AB33" s="65"/>
      <c r="AC33" s="66"/>
    </row>
    <row r="34" spans="1:31" s="20" customFormat="1" ht="15.75" customHeight="1" thickBot="1" x14ac:dyDescent="0.3">
      <c r="B34" s="147" t="s">
        <v>67</v>
      </c>
      <c r="C34" s="148"/>
      <c r="D34" s="149"/>
      <c r="E34" s="153">
        <f>F32*12</f>
        <v>21428.52</v>
      </c>
      <c r="F34" s="154"/>
      <c r="G34" s="153">
        <f t="shared" ref="G34" si="0">H32*12</f>
        <v>85714.319999999992</v>
      </c>
      <c r="H34" s="154"/>
      <c r="I34" s="153">
        <f t="shared" ref="I34" si="1">J32*12</f>
        <v>88285.680000000008</v>
      </c>
      <c r="J34" s="154"/>
      <c r="K34" s="153">
        <f t="shared" ref="K34" si="2">L32*12</f>
        <v>90934.319999999992</v>
      </c>
      <c r="L34" s="154"/>
      <c r="M34" s="153">
        <f t="shared" ref="M34" si="3">N32*12</f>
        <v>93662.28</v>
      </c>
      <c r="N34" s="154"/>
      <c r="O34" s="153">
        <f t="shared" ref="O34" si="4">P32*12</f>
        <v>96472.200000000012</v>
      </c>
      <c r="P34" s="154"/>
      <c r="Q34" s="153">
        <f t="shared" ref="Q34" si="5">R32*12</f>
        <v>99366.360000000015</v>
      </c>
      <c r="R34" s="154"/>
      <c r="S34" s="153">
        <f t="shared" ref="S34" si="6">T32*12</f>
        <v>102347.28</v>
      </c>
      <c r="T34" s="154"/>
      <c r="U34" s="153">
        <f t="shared" ref="U34" si="7">V32*12</f>
        <v>105417.72</v>
      </c>
      <c r="V34" s="154"/>
      <c r="W34" s="153">
        <f t="shared" ref="W34" si="8">X32*12</f>
        <v>108580.32</v>
      </c>
      <c r="X34" s="180"/>
      <c r="Y34" s="105">
        <f>SUM(E34:W34)</f>
        <v>892209</v>
      </c>
      <c r="Z34" s="87">
        <f>Y34/10</f>
        <v>89220.9</v>
      </c>
      <c r="AA34" s="65"/>
      <c r="AB34" s="65"/>
      <c r="AC34" s="66"/>
    </row>
    <row r="35" spans="1:31" s="20" customFormat="1" ht="18" x14ac:dyDescent="0.25">
      <c r="B35" s="106" t="s">
        <v>68</v>
      </c>
      <c r="C35" s="107"/>
      <c r="D35" s="96"/>
      <c r="E35" s="73"/>
      <c r="F35" s="74"/>
      <c r="G35" s="75"/>
      <c r="H35" s="74"/>
      <c r="I35" s="75"/>
      <c r="J35" s="74"/>
      <c r="K35" s="75"/>
      <c r="L35" s="74"/>
      <c r="M35" s="75"/>
      <c r="N35" s="74"/>
      <c r="O35" s="76"/>
      <c r="P35" s="74"/>
      <c r="Q35" s="77"/>
      <c r="R35" s="77"/>
      <c r="S35" s="75"/>
      <c r="T35" s="74"/>
      <c r="U35" s="77"/>
      <c r="V35" s="74"/>
      <c r="W35" s="76"/>
      <c r="X35" s="77"/>
      <c r="Y35" s="90"/>
      <c r="Z35" s="104"/>
      <c r="AA35" s="65"/>
      <c r="AB35" s="65"/>
      <c r="AC35" s="66"/>
    </row>
    <row r="36" spans="1:31" s="20" customFormat="1" ht="30" x14ac:dyDescent="0.25">
      <c r="B36" s="63" t="s">
        <v>125</v>
      </c>
      <c r="C36" s="97"/>
      <c r="D36" s="98" t="s">
        <v>64</v>
      </c>
      <c r="E36" s="78">
        <v>2976.19</v>
      </c>
      <c r="F36" s="79">
        <f>E36*$C$116</f>
        <v>2976.19</v>
      </c>
      <c r="G36" s="80">
        <v>11904.76</v>
      </c>
      <c r="H36" s="79">
        <f>G36*$C$116</f>
        <v>11904.76</v>
      </c>
      <c r="I36" s="80">
        <v>12261.9</v>
      </c>
      <c r="J36" s="79">
        <f>I36*$C$116</f>
        <v>12261.9</v>
      </c>
      <c r="K36" s="80">
        <v>12629.76</v>
      </c>
      <c r="L36" s="79">
        <f>K36*$C$116</f>
        <v>12629.76</v>
      </c>
      <c r="M36" s="80">
        <v>13008.65</v>
      </c>
      <c r="N36" s="79">
        <f>M36*$C$116</f>
        <v>13008.65</v>
      </c>
      <c r="O36" s="80">
        <v>13398.91</v>
      </c>
      <c r="P36" s="79">
        <f>O36*$C$116</f>
        <v>13398.91</v>
      </c>
      <c r="Q36" s="81">
        <v>13800.88</v>
      </c>
      <c r="R36" s="79">
        <f>Q36*$C$116</f>
        <v>13800.88</v>
      </c>
      <c r="S36" s="80">
        <v>14214.91</v>
      </c>
      <c r="T36" s="79">
        <f>S36*$C$116</f>
        <v>14214.91</v>
      </c>
      <c r="U36" s="81">
        <v>14641.36</v>
      </c>
      <c r="V36" s="79">
        <f>U36*$C$116</f>
        <v>14641.36</v>
      </c>
      <c r="W36" s="80">
        <v>15080.6</v>
      </c>
      <c r="X36" s="82">
        <f>W36*$C$116</f>
        <v>15080.6</v>
      </c>
      <c r="Y36" s="85"/>
      <c r="Z36" s="104"/>
      <c r="AA36" s="65"/>
      <c r="AB36" s="65"/>
      <c r="AC36" s="66"/>
    </row>
    <row r="37" spans="1:31" s="20" customFormat="1" ht="15.75" customHeight="1" thickBot="1" x14ac:dyDescent="0.3">
      <c r="B37" s="99"/>
      <c r="C37" s="100"/>
      <c r="D37" s="101"/>
      <c r="E37" s="83" t="s">
        <v>65</v>
      </c>
      <c r="F37" s="84" t="s">
        <v>66</v>
      </c>
      <c r="G37" s="85" t="s">
        <v>65</v>
      </c>
      <c r="H37" s="84" t="s">
        <v>66</v>
      </c>
      <c r="I37" s="85" t="s">
        <v>65</v>
      </c>
      <c r="J37" s="84" t="s">
        <v>66</v>
      </c>
      <c r="K37" s="85" t="s">
        <v>65</v>
      </c>
      <c r="L37" s="84" t="s">
        <v>66</v>
      </c>
      <c r="M37" s="85" t="s">
        <v>65</v>
      </c>
      <c r="N37" s="84" t="s">
        <v>66</v>
      </c>
      <c r="O37" s="85" t="s">
        <v>65</v>
      </c>
      <c r="P37" s="84" t="s">
        <v>66</v>
      </c>
      <c r="Q37" s="83" t="s">
        <v>65</v>
      </c>
      <c r="R37" s="86" t="s">
        <v>66</v>
      </c>
      <c r="S37" s="85" t="s">
        <v>65</v>
      </c>
      <c r="T37" s="84" t="s">
        <v>66</v>
      </c>
      <c r="U37" s="83" t="s">
        <v>65</v>
      </c>
      <c r="V37" s="84" t="s">
        <v>66</v>
      </c>
      <c r="W37" s="85" t="s">
        <v>65</v>
      </c>
      <c r="X37" s="86" t="s">
        <v>66</v>
      </c>
      <c r="Y37" s="94"/>
      <c r="Z37" s="104"/>
      <c r="AA37" s="65"/>
      <c r="AB37" s="65"/>
      <c r="AC37" s="66"/>
    </row>
    <row r="38" spans="1:31" s="20" customFormat="1" ht="18" customHeight="1" thickBot="1" x14ac:dyDescent="0.3">
      <c r="B38" s="147" t="s">
        <v>69</v>
      </c>
      <c r="C38" s="148"/>
      <c r="D38" s="149"/>
      <c r="E38" s="183">
        <f>F36*12</f>
        <v>35714.28</v>
      </c>
      <c r="F38" s="184"/>
      <c r="G38" s="183">
        <f>H36*12</f>
        <v>142857.12</v>
      </c>
      <c r="H38" s="184"/>
      <c r="I38" s="183">
        <f>J36*12</f>
        <v>147142.79999999999</v>
      </c>
      <c r="J38" s="184"/>
      <c r="K38" s="183">
        <f>L36*12</f>
        <v>151557.12</v>
      </c>
      <c r="L38" s="184"/>
      <c r="M38" s="183">
        <f>N36*12</f>
        <v>156103.79999999999</v>
      </c>
      <c r="N38" s="184"/>
      <c r="O38" s="183">
        <f>P36*12</f>
        <v>160786.91999999998</v>
      </c>
      <c r="P38" s="184"/>
      <c r="Q38" s="183">
        <f>R36*12</f>
        <v>165610.56</v>
      </c>
      <c r="R38" s="184"/>
      <c r="S38" s="183">
        <f>T36*12</f>
        <v>170578.91999999998</v>
      </c>
      <c r="T38" s="184"/>
      <c r="U38" s="183">
        <f>V36*12</f>
        <v>175696.32</v>
      </c>
      <c r="V38" s="184"/>
      <c r="W38" s="183">
        <f>X36*12</f>
        <v>180967.2</v>
      </c>
      <c r="X38" s="185"/>
      <c r="Y38" s="105">
        <f>SUM(E38:W38)</f>
        <v>1487015.0399999998</v>
      </c>
      <c r="Z38" s="87">
        <f>Y38/10</f>
        <v>148701.50399999999</v>
      </c>
      <c r="AA38" s="65"/>
      <c r="AB38" s="65"/>
      <c r="AC38" s="66"/>
    </row>
    <row r="39" spans="1:31" s="20" customFormat="1" ht="18" customHeight="1" x14ac:dyDescent="0.25">
      <c r="B39" s="106" t="s">
        <v>70</v>
      </c>
      <c r="C39" s="95"/>
      <c r="D39" s="96"/>
      <c r="E39" s="88"/>
      <c r="F39" s="89"/>
      <c r="G39" s="90"/>
      <c r="H39" s="89"/>
      <c r="I39" s="90"/>
      <c r="J39" s="89"/>
      <c r="K39" s="90"/>
      <c r="L39" s="89"/>
      <c r="M39" s="90"/>
      <c r="N39" s="89"/>
      <c r="O39" s="91"/>
      <c r="P39" s="89"/>
      <c r="Q39" s="92"/>
      <c r="R39" s="92"/>
      <c r="S39" s="90"/>
      <c r="T39" s="89"/>
      <c r="U39" s="92"/>
      <c r="V39" s="89"/>
      <c r="W39" s="91"/>
      <c r="X39" s="92"/>
      <c r="Y39" s="90"/>
      <c r="Z39" s="104"/>
      <c r="AA39" s="65"/>
      <c r="AB39" s="65"/>
      <c r="AC39" s="66"/>
    </row>
    <row r="40" spans="1:31" s="20" customFormat="1" ht="18" customHeight="1" x14ac:dyDescent="0.25">
      <c r="B40" s="63" t="s">
        <v>127</v>
      </c>
      <c r="C40" s="97"/>
      <c r="D40" s="98" t="s">
        <v>64</v>
      </c>
      <c r="E40" s="78">
        <v>4166.67</v>
      </c>
      <c r="F40" s="79">
        <f>E40*$C$116</f>
        <v>4166.67</v>
      </c>
      <c r="G40" s="93">
        <v>16666.669999999998</v>
      </c>
      <c r="H40" s="79">
        <f>G40*$C$116</f>
        <v>16666.669999999998</v>
      </c>
      <c r="I40" s="93">
        <v>17166.669999999998</v>
      </c>
      <c r="J40" s="79">
        <f>I40*$C$116</f>
        <v>17166.669999999998</v>
      </c>
      <c r="K40" s="93">
        <v>17681.669999999998</v>
      </c>
      <c r="L40" s="79">
        <f>K40*$C$116</f>
        <v>17681.669999999998</v>
      </c>
      <c r="M40" s="93">
        <v>18212.12</v>
      </c>
      <c r="N40" s="79">
        <f>M40*$C$116</f>
        <v>18212.12</v>
      </c>
      <c r="O40" s="93">
        <v>18758.48</v>
      </c>
      <c r="P40" s="79">
        <f>O40*$C$116</f>
        <v>18758.48</v>
      </c>
      <c r="Q40" s="78">
        <v>19321.23</v>
      </c>
      <c r="R40" s="79">
        <f>Q40*$C$116</f>
        <v>19321.23</v>
      </c>
      <c r="S40" s="93">
        <v>19900.87</v>
      </c>
      <c r="T40" s="79">
        <f>S40*$C$116</f>
        <v>19900.87</v>
      </c>
      <c r="U40" s="78">
        <v>20497.900000000001</v>
      </c>
      <c r="V40" s="79">
        <f>U40*$C$116</f>
        <v>20497.900000000001</v>
      </c>
      <c r="W40" s="93">
        <v>21112.83</v>
      </c>
      <c r="X40" s="82">
        <f>W40*$C$116</f>
        <v>21112.83</v>
      </c>
      <c r="Y40" s="85"/>
      <c r="Z40" s="104"/>
      <c r="AA40" s="65"/>
      <c r="AB40" s="65"/>
      <c r="AC40" s="66"/>
    </row>
    <row r="41" spans="1:31" s="20" customFormat="1" ht="15.75" customHeight="1" thickBot="1" x14ac:dyDescent="0.3">
      <c r="B41" s="99"/>
      <c r="C41" s="100"/>
      <c r="D41" s="101"/>
      <c r="E41" s="83" t="s">
        <v>65</v>
      </c>
      <c r="F41" s="84" t="s">
        <v>66</v>
      </c>
      <c r="G41" s="85" t="s">
        <v>65</v>
      </c>
      <c r="H41" s="84" t="s">
        <v>66</v>
      </c>
      <c r="I41" s="85" t="s">
        <v>65</v>
      </c>
      <c r="J41" s="84" t="s">
        <v>66</v>
      </c>
      <c r="K41" s="85" t="s">
        <v>65</v>
      </c>
      <c r="L41" s="84" t="s">
        <v>66</v>
      </c>
      <c r="M41" s="85" t="s">
        <v>65</v>
      </c>
      <c r="N41" s="84" t="s">
        <v>66</v>
      </c>
      <c r="O41" s="85" t="s">
        <v>65</v>
      </c>
      <c r="P41" s="84" t="s">
        <v>66</v>
      </c>
      <c r="Q41" s="83" t="s">
        <v>65</v>
      </c>
      <c r="R41" s="86" t="s">
        <v>66</v>
      </c>
      <c r="S41" s="85" t="s">
        <v>65</v>
      </c>
      <c r="T41" s="84" t="s">
        <v>66</v>
      </c>
      <c r="U41" s="83" t="s">
        <v>65</v>
      </c>
      <c r="V41" s="84" t="s">
        <v>66</v>
      </c>
      <c r="W41" s="85" t="s">
        <v>65</v>
      </c>
      <c r="X41" s="86" t="s">
        <v>66</v>
      </c>
      <c r="Y41" s="94"/>
      <c r="Z41" s="104"/>
      <c r="AA41" s="65"/>
      <c r="AB41" s="65"/>
      <c r="AC41" s="66"/>
    </row>
    <row r="42" spans="1:31" s="20" customFormat="1" ht="18" customHeight="1" thickBot="1" x14ac:dyDescent="0.3">
      <c r="B42" s="147" t="s">
        <v>71</v>
      </c>
      <c r="C42" s="148"/>
      <c r="D42" s="149"/>
      <c r="E42" s="183">
        <f>F40*12</f>
        <v>50000.04</v>
      </c>
      <c r="F42" s="184"/>
      <c r="G42" s="183">
        <f t="shared" ref="G42" si="9">H40*12</f>
        <v>200000.03999999998</v>
      </c>
      <c r="H42" s="184"/>
      <c r="I42" s="183">
        <f t="shared" ref="I42" si="10">J40*12</f>
        <v>206000.03999999998</v>
      </c>
      <c r="J42" s="184"/>
      <c r="K42" s="183">
        <f t="shared" ref="K42" si="11">L40*12</f>
        <v>212180.03999999998</v>
      </c>
      <c r="L42" s="184"/>
      <c r="M42" s="183">
        <f t="shared" ref="M42" si="12">N40*12</f>
        <v>218545.44</v>
      </c>
      <c r="N42" s="184"/>
      <c r="O42" s="183">
        <f t="shared" ref="O42" si="13">P40*12</f>
        <v>225101.76</v>
      </c>
      <c r="P42" s="184"/>
      <c r="Q42" s="183">
        <f t="shared" ref="Q42" si="14">R40*12</f>
        <v>231854.76</v>
      </c>
      <c r="R42" s="184"/>
      <c r="S42" s="183">
        <f t="shared" ref="S42" si="15">T40*12</f>
        <v>238810.44</v>
      </c>
      <c r="T42" s="184"/>
      <c r="U42" s="183">
        <f t="shared" ref="U42" si="16">V40*12</f>
        <v>245974.80000000002</v>
      </c>
      <c r="V42" s="184"/>
      <c r="W42" s="183">
        <f t="shared" ref="W42" si="17">X40*12</f>
        <v>253353.96000000002</v>
      </c>
      <c r="X42" s="185"/>
      <c r="Y42" s="105">
        <f>SUM(E42:W42)</f>
        <v>2081821.3199999998</v>
      </c>
      <c r="Z42" s="87">
        <f>Y42/10</f>
        <v>208182.13199999998</v>
      </c>
      <c r="AA42" s="65"/>
      <c r="AB42" s="65"/>
      <c r="AC42" s="66"/>
    </row>
    <row r="43" spans="1:31" s="20" customFormat="1" ht="15.75" customHeight="1" thickBot="1" x14ac:dyDescent="0.3">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c r="AA43" s="65"/>
      <c r="AB43" s="65"/>
      <c r="AC43" s="65"/>
      <c r="AD43" s="65"/>
      <c r="AE43" s="66"/>
    </row>
    <row r="44" spans="1:31" s="20" customFormat="1" ht="18.75" customHeight="1" x14ac:dyDescent="0.25">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3">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3">
      <c r="B46" s="136" t="s">
        <v>73</v>
      </c>
      <c r="C46" s="137"/>
      <c r="D46" s="137"/>
      <c r="E46" s="181" t="s">
        <v>48</v>
      </c>
      <c r="F46" s="182"/>
      <c r="G46" s="150" t="s">
        <v>49</v>
      </c>
      <c r="H46" s="151"/>
      <c r="I46" s="150" t="s">
        <v>50</v>
      </c>
      <c r="J46" s="151"/>
      <c r="K46" s="150" t="s">
        <v>51</v>
      </c>
      <c r="L46" s="151"/>
      <c r="M46" s="150" t="s">
        <v>52</v>
      </c>
      <c r="N46" s="151"/>
      <c r="O46" s="150" t="s">
        <v>53</v>
      </c>
      <c r="P46" s="151"/>
      <c r="Q46" s="152" t="s">
        <v>54</v>
      </c>
      <c r="R46" s="152"/>
      <c r="S46" s="150" t="s">
        <v>55</v>
      </c>
      <c r="T46" s="151"/>
      <c r="U46" s="152" t="s">
        <v>56</v>
      </c>
      <c r="V46" s="152"/>
      <c r="W46" s="150" t="s">
        <v>57</v>
      </c>
      <c r="X46" s="151"/>
      <c r="Y46" s="143" t="s">
        <v>74</v>
      </c>
      <c r="Z46" s="145" t="s">
        <v>75</v>
      </c>
      <c r="AA46" s="65"/>
      <c r="AB46" s="65"/>
      <c r="AC46" s="66"/>
    </row>
    <row r="47" spans="1:31" s="20" customFormat="1" ht="45.6" customHeight="1" thickBot="1" x14ac:dyDescent="0.3">
      <c r="B47" s="138"/>
      <c r="C47" s="139"/>
      <c r="D47" s="139"/>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44"/>
      <c r="Z47" s="146"/>
      <c r="AA47" s="65"/>
      <c r="AB47" s="65"/>
      <c r="AC47" s="66"/>
    </row>
    <row r="48" spans="1:31" s="20" customFormat="1" ht="15.75" customHeight="1" x14ac:dyDescent="0.25">
      <c r="B48" s="106" t="s">
        <v>76</v>
      </c>
      <c r="C48" s="95"/>
      <c r="D48" s="96"/>
      <c r="E48" s="73"/>
      <c r="F48" s="74"/>
      <c r="G48" s="75"/>
      <c r="H48" s="74"/>
      <c r="I48" s="75"/>
      <c r="J48" s="74"/>
      <c r="K48" s="75"/>
      <c r="L48" s="74"/>
      <c r="M48" s="75"/>
      <c r="N48" s="74"/>
      <c r="O48" s="76"/>
      <c r="P48" s="74"/>
      <c r="Q48" s="77"/>
      <c r="R48" s="77"/>
      <c r="S48" s="75"/>
      <c r="T48" s="74"/>
      <c r="U48" s="77"/>
      <c r="V48" s="74"/>
      <c r="W48" s="76"/>
      <c r="X48" s="74"/>
      <c r="Y48" s="102"/>
      <c r="Z48" s="103"/>
      <c r="AA48" s="65"/>
      <c r="AB48" s="65"/>
      <c r="AC48" s="66"/>
    </row>
    <row r="49" spans="1:31" s="20" customFormat="1" ht="15.75" customHeight="1" x14ac:dyDescent="0.25">
      <c r="B49" s="63" t="s">
        <v>77</v>
      </c>
      <c r="C49" s="97"/>
      <c r="D49" s="98" t="s">
        <v>64</v>
      </c>
      <c r="E49" s="78">
        <v>1420.45</v>
      </c>
      <c r="F49" s="79">
        <f>E49*$C$116</f>
        <v>1420.45</v>
      </c>
      <c r="G49" s="80">
        <v>5681.82</v>
      </c>
      <c r="H49" s="79">
        <f>G49*$C$116</f>
        <v>5681.82</v>
      </c>
      <c r="I49" s="80">
        <v>5852.27</v>
      </c>
      <c r="J49" s="79">
        <f>I49*$C$116</f>
        <v>5852.27</v>
      </c>
      <c r="K49" s="80">
        <v>6027.84</v>
      </c>
      <c r="L49" s="79">
        <f>K49*$C$116</f>
        <v>6027.84</v>
      </c>
      <c r="M49" s="80">
        <v>6208.68</v>
      </c>
      <c r="N49" s="79">
        <f>M49*$C$116</f>
        <v>6208.68</v>
      </c>
      <c r="O49" s="80">
        <v>6394.94</v>
      </c>
      <c r="P49" s="79">
        <f>O49*$C$116</f>
        <v>6394.94</v>
      </c>
      <c r="Q49" s="81">
        <v>6586.78</v>
      </c>
      <c r="R49" s="79">
        <f>Q49*$C$116</f>
        <v>6586.78</v>
      </c>
      <c r="S49" s="80">
        <v>6784.39</v>
      </c>
      <c r="T49" s="79">
        <f>S49*$C$116</f>
        <v>6784.39</v>
      </c>
      <c r="U49" s="81">
        <v>6987.92</v>
      </c>
      <c r="V49" s="79">
        <f>U49*$C$116</f>
        <v>6987.92</v>
      </c>
      <c r="W49" s="80">
        <v>7197.56</v>
      </c>
      <c r="X49" s="79">
        <f>W49*$C$116</f>
        <v>7197.56</v>
      </c>
      <c r="Y49" s="85"/>
      <c r="Z49" s="104"/>
      <c r="AA49" s="65"/>
      <c r="AB49" s="65"/>
      <c r="AC49" s="66"/>
    </row>
    <row r="50" spans="1:31" s="20" customFormat="1" ht="15.75" customHeight="1" thickBot="1" x14ac:dyDescent="0.3">
      <c r="B50" s="99"/>
      <c r="C50" s="100"/>
      <c r="D50" s="101"/>
      <c r="E50" s="83"/>
      <c r="F50" s="84" t="s">
        <v>66</v>
      </c>
      <c r="G50" s="85" t="s">
        <v>65</v>
      </c>
      <c r="H50" s="84" t="s">
        <v>66</v>
      </c>
      <c r="I50" s="85" t="s">
        <v>65</v>
      </c>
      <c r="J50" s="84" t="s">
        <v>66</v>
      </c>
      <c r="K50" s="85" t="s">
        <v>65</v>
      </c>
      <c r="L50" s="84" t="s">
        <v>66</v>
      </c>
      <c r="M50" s="85" t="s">
        <v>65</v>
      </c>
      <c r="N50" s="84" t="s">
        <v>66</v>
      </c>
      <c r="O50" s="85" t="s">
        <v>65</v>
      </c>
      <c r="P50" s="84" t="s">
        <v>66</v>
      </c>
      <c r="Q50" s="83" t="s">
        <v>65</v>
      </c>
      <c r="R50" s="86" t="s">
        <v>66</v>
      </c>
      <c r="S50" s="85" t="s">
        <v>65</v>
      </c>
      <c r="T50" s="84" t="s">
        <v>66</v>
      </c>
      <c r="U50" s="83" t="s">
        <v>65</v>
      </c>
      <c r="V50" s="84" t="s">
        <v>66</v>
      </c>
      <c r="W50" s="85" t="s">
        <v>65</v>
      </c>
      <c r="X50" s="84" t="s">
        <v>66</v>
      </c>
      <c r="Y50" s="94"/>
      <c r="Z50" s="104"/>
      <c r="AA50" s="65"/>
      <c r="AB50" s="65"/>
      <c r="AC50" s="66"/>
    </row>
    <row r="51" spans="1:31" s="20" customFormat="1" ht="15.75" customHeight="1" thickBot="1" x14ac:dyDescent="0.3">
      <c r="B51" s="147" t="s">
        <v>67</v>
      </c>
      <c r="C51" s="148"/>
      <c r="D51" s="149"/>
      <c r="E51" s="153">
        <f>F49*12</f>
        <v>17045.400000000001</v>
      </c>
      <c r="F51" s="154"/>
      <c r="G51" s="153">
        <f t="shared" ref="G51" si="18">H49*12</f>
        <v>68181.84</v>
      </c>
      <c r="H51" s="154"/>
      <c r="I51" s="153">
        <f t="shared" ref="I51" si="19">J49*12</f>
        <v>70227.240000000005</v>
      </c>
      <c r="J51" s="154"/>
      <c r="K51" s="153">
        <f t="shared" ref="K51" si="20">L49*12</f>
        <v>72334.080000000002</v>
      </c>
      <c r="L51" s="154"/>
      <c r="M51" s="153">
        <f t="shared" ref="M51" si="21">N49*12</f>
        <v>74504.160000000003</v>
      </c>
      <c r="N51" s="154"/>
      <c r="O51" s="153">
        <f t="shared" ref="O51" si="22">P49*12</f>
        <v>76739.28</v>
      </c>
      <c r="P51" s="154"/>
      <c r="Q51" s="153">
        <f t="shared" ref="Q51" si="23">R49*12</f>
        <v>79041.36</v>
      </c>
      <c r="R51" s="154"/>
      <c r="S51" s="153">
        <f t="shared" ref="S51" si="24">T49*12</f>
        <v>81412.680000000008</v>
      </c>
      <c r="T51" s="154"/>
      <c r="U51" s="153">
        <f t="shared" ref="U51" si="25">V49*12</f>
        <v>83855.040000000008</v>
      </c>
      <c r="V51" s="154"/>
      <c r="W51" s="153">
        <f t="shared" ref="W51" si="26">X49*12</f>
        <v>86370.72</v>
      </c>
      <c r="X51" s="180"/>
      <c r="Y51" s="105">
        <f>SUM(E51:W51)</f>
        <v>709711.8</v>
      </c>
      <c r="Z51" s="87">
        <f>Y51/10</f>
        <v>70971.180000000008</v>
      </c>
      <c r="AA51" s="65"/>
      <c r="AB51" s="65"/>
      <c r="AC51" s="66"/>
    </row>
    <row r="52" spans="1:31" s="20" customFormat="1" ht="18" x14ac:dyDescent="0.25">
      <c r="B52" s="106" t="s">
        <v>78</v>
      </c>
      <c r="C52" s="107"/>
      <c r="D52" s="96"/>
      <c r="E52" s="73"/>
      <c r="F52" s="74"/>
      <c r="G52" s="75"/>
      <c r="H52" s="74"/>
      <c r="I52" s="75"/>
      <c r="J52" s="74"/>
      <c r="K52" s="75"/>
      <c r="L52" s="74"/>
      <c r="M52" s="75"/>
      <c r="N52" s="74"/>
      <c r="O52" s="76"/>
      <c r="P52" s="74"/>
      <c r="Q52" s="77"/>
      <c r="R52" s="77"/>
      <c r="S52" s="75"/>
      <c r="T52" s="74"/>
      <c r="U52" s="77"/>
      <c r="V52" s="74"/>
      <c r="W52" s="76"/>
      <c r="X52" s="77"/>
      <c r="Y52" s="90"/>
      <c r="Z52" s="104"/>
      <c r="AA52" s="65"/>
      <c r="AB52" s="65"/>
      <c r="AC52" s="66"/>
    </row>
    <row r="53" spans="1:31" s="20" customFormat="1" ht="15.75" x14ac:dyDescent="0.25">
      <c r="B53" s="63" t="s">
        <v>79</v>
      </c>
      <c r="C53" s="97"/>
      <c r="D53" s="98" t="s">
        <v>64</v>
      </c>
      <c r="E53" s="78">
        <v>2130.6799999999998</v>
      </c>
      <c r="F53" s="79">
        <f>E53*$C$116</f>
        <v>2130.6799999999998</v>
      </c>
      <c r="G53" s="80">
        <v>8522.73</v>
      </c>
      <c r="H53" s="79">
        <f>G53*$C$116</f>
        <v>8522.73</v>
      </c>
      <c r="I53" s="80">
        <v>8778.41</v>
      </c>
      <c r="J53" s="79">
        <f>I53*$C$116</f>
        <v>8778.41</v>
      </c>
      <c r="K53" s="80">
        <v>9041.76</v>
      </c>
      <c r="L53" s="79">
        <f>K53*$C$116</f>
        <v>9041.76</v>
      </c>
      <c r="M53" s="80">
        <v>9313.01</v>
      </c>
      <c r="N53" s="79">
        <f>M53*$C$116</f>
        <v>9313.01</v>
      </c>
      <c r="O53" s="80">
        <v>9592.4</v>
      </c>
      <c r="P53" s="79">
        <f>O53*$C$116</f>
        <v>9592.4</v>
      </c>
      <c r="Q53" s="81">
        <v>9880.18</v>
      </c>
      <c r="R53" s="79">
        <f>Q53*$C$116</f>
        <v>9880.18</v>
      </c>
      <c r="S53" s="80">
        <v>10176.58</v>
      </c>
      <c r="T53" s="79">
        <f>S53*$C$116</f>
        <v>10176.58</v>
      </c>
      <c r="U53" s="81">
        <v>10481.879999999999</v>
      </c>
      <c r="V53" s="79">
        <f>U53*$C$116</f>
        <v>10481.879999999999</v>
      </c>
      <c r="W53" s="80">
        <v>10796.34</v>
      </c>
      <c r="X53" s="82">
        <f>W53*$C$116</f>
        <v>10796.34</v>
      </c>
      <c r="Y53" s="85"/>
      <c r="Z53" s="104"/>
      <c r="AA53" s="65"/>
      <c r="AB53" s="65"/>
      <c r="AC53" s="66"/>
    </row>
    <row r="54" spans="1:31" s="20" customFormat="1" ht="15.75" customHeight="1" thickBot="1" x14ac:dyDescent="0.3">
      <c r="B54" s="99"/>
      <c r="C54" s="100"/>
      <c r="D54" s="101"/>
      <c r="E54" s="83" t="s">
        <v>65</v>
      </c>
      <c r="F54" s="84" t="s">
        <v>66</v>
      </c>
      <c r="G54" s="85" t="s">
        <v>65</v>
      </c>
      <c r="H54" s="84" t="s">
        <v>66</v>
      </c>
      <c r="I54" s="85" t="s">
        <v>65</v>
      </c>
      <c r="J54" s="84" t="s">
        <v>66</v>
      </c>
      <c r="K54" s="85" t="s">
        <v>65</v>
      </c>
      <c r="L54" s="84" t="s">
        <v>66</v>
      </c>
      <c r="M54" s="85" t="s">
        <v>65</v>
      </c>
      <c r="N54" s="84" t="s">
        <v>66</v>
      </c>
      <c r="O54" s="85" t="s">
        <v>65</v>
      </c>
      <c r="P54" s="84" t="s">
        <v>66</v>
      </c>
      <c r="Q54" s="83" t="s">
        <v>65</v>
      </c>
      <c r="R54" s="86" t="s">
        <v>66</v>
      </c>
      <c r="S54" s="85" t="s">
        <v>65</v>
      </c>
      <c r="T54" s="84" t="s">
        <v>66</v>
      </c>
      <c r="U54" s="83" t="s">
        <v>65</v>
      </c>
      <c r="V54" s="84" t="s">
        <v>66</v>
      </c>
      <c r="W54" s="85" t="s">
        <v>65</v>
      </c>
      <c r="X54" s="86" t="s">
        <v>66</v>
      </c>
      <c r="Y54" s="94"/>
      <c r="Z54" s="104"/>
      <c r="AA54" s="65"/>
      <c r="AB54" s="65"/>
      <c r="AC54" s="66"/>
    </row>
    <row r="55" spans="1:31" s="20" customFormat="1" ht="18" customHeight="1" thickBot="1" x14ac:dyDescent="0.3">
      <c r="B55" s="147" t="s">
        <v>69</v>
      </c>
      <c r="C55" s="148"/>
      <c r="D55" s="149"/>
      <c r="E55" s="183">
        <f>F53*12</f>
        <v>25568.159999999996</v>
      </c>
      <c r="F55" s="184"/>
      <c r="G55" s="183">
        <f>H53*12</f>
        <v>102272.76</v>
      </c>
      <c r="H55" s="184"/>
      <c r="I55" s="183">
        <f>J53*12</f>
        <v>105340.92</v>
      </c>
      <c r="J55" s="184"/>
      <c r="K55" s="183">
        <f>L53*12</f>
        <v>108501.12</v>
      </c>
      <c r="L55" s="184"/>
      <c r="M55" s="183">
        <f>N53*12</f>
        <v>111756.12</v>
      </c>
      <c r="N55" s="184"/>
      <c r="O55" s="183">
        <f>P53*12</f>
        <v>115108.79999999999</v>
      </c>
      <c r="P55" s="184"/>
      <c r="Q55" s="183">
        <f>R53*12</f>
        <v>118562.16</v>
      </c>
      <c r="R55" s="184"/>
      <c r="S55" s="183">
        <f>T53*12</f>
        <v>122118.95999999999</v>
      </c>
      <c r="T55" s="184"/>
      <c r="U55" s="183">
        <f>V53*12</f>
        <v>125782.56</v>
      </c>
      <c r="V55" s="184"/>
      <c r="W55" s="183">
        <f>X53*12</f>
        <v>129556.08</v>
      </c>
      <c r="X55" s="185"/>
      <c r="Y55" s="105">
        <f>SUM(E55:W55)</f>
        <v>1064567.6399999999</v>
      </c>
      <c r="Z55" s="87">
        <f>Y55/10</f>
        <v>106456.764</v>
      </c>
      <c r="AA55" s="65"/>
      <c r="AB55" s="65"/>
      <c r="AC55" s="66"/>
    </row>
    <row r="56" spans="1:31" s="20" customFormat="1" ht="18" customHeight="1" x14ac:dyDescent="0.25">
      <c r="B56" s="106" t="s">
        <v>80</v>
      </c>
      <c r="C56" s="95"/>
      <c r="D56" s="96"/>
      <c r="E56" s="88"/>
      <c r="F56" s="89"/>
      <c r="G56" s="90"/>
      <c r="H56" s="89"/>
      <c r="I56" s="90"/>
      <c r="J56" s="89"/>
      <c r="K56" s="90"/>
      <c r="L56" s="89"/>
      <c r="M56" s="90"/>
      <c r="N56" s="89"/>
      <c r="O56" s="91"/>
      <c r="P56" s="89"/>
      <c r="Q56" s="92"/>
      <c r="R56" s="92"/>
      <c r="S56" s="90"/>
      <c r="T56" s="89"/>
      <c r="U56" s="92"/>
      <c r="V56" s="89"/>
      <c r="W56" s="91"/>
      <c r="X56" s="92"/>
      <c r="Y56" s="90"/>
      <c r="Z56" s="104"/>
      <c r="AA56" s="65"/>
      <c r="AB56" s="65"/>
      <c r="AC56" s="66"/>
    </row>
    <row r="57" spans="1:31" s="20" customFormat="1" ht="18" customHeight="1" x14ac:dyDescent="0.25">
      <c r="B57" s="63" t="s">
        <v>128</v>
      </c>
      <c r="C57" s="97"/>
      <c r="D57" s="98" t="s">
        <v>64</v>
      </c>
      <c r="E57" s="78">
        <v>3125</v>
      </c>
      <c r="F57" s="79">
        <f>E57*$C$116</f>
        <v>3125</v>
      </c>
      <c r="G57" s="93">
        <v>12500</v>
      </c>
      <c r="H57" s="79">
        <f>G57*$C$116</f>
        <v>12500</v>
      </c>
      <c r="I57" s="93">
        <v>12875</v>
      </c>
      <c r="J57" s="79">
        <f>I57*$C$116</f>
        <v>12875</v>
      </c>
      <c r="K57" s="93">
        <v>13261.25</v>
      </c>
      <c r="L57" s="79">
        <f>K57*$C$116</f>
        <v>13261.25</v>
      </c>
      <c r="M57" s="93">
        <v>13659.09</v>
      </c>
      <c r="N57" s="79">
        <f>M57*$C$116</f>
        <v>13659.09</v>
      </c>
      <c r="O57" s="93">
        <v>14068.86</v>
      </c>
      <c r="P57" s="79">
        <f>O57*$C$116</f>
        <v>14068.86</v>
      </c>
      <c r="Q57" s="78">
        <v>14490.93</v>
      </c>
      <c r="R57" s="79">
        <f>Q57*$C$116</f>
        <v>14490.93</v>
      </c>
      <c r="S57" s="93">
        <v>14925.65</v>
      </c>
      <c r="T57" s="79">
        <f>S57*$C$116</f>
        <v>14925.65</v>
      </c>
      <c r="U57" s="78">
        <v>15373.42</v>
      </c>
      <c r="V57" s="79">
        <f>U57*$C$116</f>
        <v>15373.42</v>
      </c>
      <c r="W57" s="93">
        <v>15834.63</v>
      </c>
      <c r="X57" s="82">
        <f>W57*$C$116</f>
        <v>15834.63</v>
      </c>
      <c r="Y57" s="85"/>
      <c r="Z57" s="104"/>
      <c r="AA57" s="65"/>
      <c r="AB57" s="65"/>
      <c r="AC57" s="66"/>
    </row>
    <row r="58" spans="1:31" s="20" customFormat="1" ht="15.75" customHeight="1" thickBot="1" x14ac:dyDescent="0.3">
      <c r="B58" s="99"/>
      <c r="C58" s="100"/>
      <c r="D58" s="101"/>
      <c r="E58" s="83" t="s">
        <v>65</v>
      </c>
      <c r="F58" s="84" t="s">
        <v>66</v>
      </c>
      <c r="G58" s="85" t="s">
        <v>65</v>
      </c>
      <c r="H58" s="84" t="s">
        <v>66</v>
      </c>
      <c r="I58" s="85" t="s">
        <v>65</v>
      </c>
      <c r="J58" s="84" t="s">
        <v>66</v>
      </c>
      <c r="K58" s="85" t="s">
        <v>65</v>
      </c>
      <c r="L58" s="84" t="s">
        <v>66</v>
      </c>
      <c r="M58" s="85" t="s">
        <v>65</v>
      </c>
      <c r="N58" s="84" t="s">
        <v>66</v>
      </c>
      <c r="O58" s="85" t="s">
        <v>65</v>
      </c>
      <c r="P58" s="84" t="s">
        <v>66</v>
      </c>
      <c r="Q58" s="83" t="s">
        <v>65</v>
      </c>
      <c r="R58" s="86" t="s">
        <v>66</v>
      </c>
      <c r="S58" s="85" t="s">
        <v>65</v>
      </c>
      <c r="T58" s="84" t="s">
        <v>66</v>
      </c>
      <c r="U58" s="83" t="s">
        <v>65</v>
      </c>
      <c r="V58" s="84" t="s">
        <v>66</v>
      </c>
      <c r="W58" s="85" t="s">
        <v>65</v>
      </c>
      <c r="X58" s="86" t="s">
        <v>66</v>
      </c>
      <c r="Y58" s="94"/>
      <c r="Z58" s="104"/>
      <c r="AA58" s="65"/>
      <c r="AB58" s="65"/>
      <c r="AC58" s="66"/>
    </row>
    <row r="59" spans="1:31" s="20" customFormat="1" ht="18" customHeight="1" thickBot="1" x14ac:dyDescent="0.3">
      <c r="B59" s="147" t="s">
        <v>71</v>
      </c>
      <c r="C59" s="148"/>
      <c r="D59" s="149"/>
      <c r="E59" s="183">
        <f>F57*12</f>
        <v>37500</v>
      </c>
      <c r="F59" s="184"/>
      <c r="G59" s="183">
        <f t="shared" ref="G59" si="27">H57*12</f>
        <v>150000</v>
      </c>
      <c r="H59" s="184"/>
      <c r="I59" s="183">
        <f t="shared" ref="I59" si="28">J57*12</f>
        <v>154500</v>
      </c>
      <c r="J59" s="184"/>
      <c r="K59" s="183">
        <f t="shared" ref="K59" si="29">L57*12</f>
        <v>159135</v>
      </c>
      <c r="L59" s="184"/>
      <c r="M59" s="183">
        <f t="shared" ref="M59" si="30">N57*12</f>
        <v>163909.08000000002</v>
      </c>
      <c r="N59" s="184"/>
      <c r="O59" s="183">
        <f t="shared" ref="O59" si="31">P57*12</f>
        <v>168826.32</v>
      </c>
      <c r="P59" s="184"/>
      <c r="Q59" s="183">
        <f t="shared" ref="Q59" si="32">R57*12</f>
        <v>173891.16</v>
      </c>
      <c r="R59" s="184"/>
      <c r="S59" s="183">
        <f t="shared" ref="S59" si="33">T57*12</f>
        <v>179107.8</v>
      </c>
      <c r="T59" s="184"/>
      <c r="U59" s="183">
        <f t="shared" ref="U59" si="34">V57*12</f>
        <v>184481.04</v>
      </c>
      <c r="V59" s="184"/>
      <c r="W59" s="183">
        <f t="shared" ref="W59" si="35">X57*12</f>
        <v>190015.56</v>
      </c>
      <c r="X59" s="185"/>
      <c r="Y59" s="105">
        <f>SUM(E59:W59)</f>
        <v>1561365.9600000002</v>
      </c>
      <c r="Z59" s="87">
        <f>Y59/10</f>
        <v>156136.59600000002</v>
      </c>
      <c r="AA59" s="65"/>
      <c r="AB59" s="65"/>
      <c r="AC59" s="66"/>
    </row>
    <row r="60" spans="1:31" s="20" customFormat="1" ht="15.75" customHeight="1" thickBot="1" x14ac:dyDescent="0.3">
      <c r="B60" s="140"/>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2"/>
      <c r="AA60" s="65"/>
      <c r="AB60" s="65"/>
      <c r="AC60" s="65"/>
      <c r="AD60" s="65"/>
      <c r="AE60" s="66"/>
    </row>
    <row r="61" spans="1:31" s="20" customFormat="1" ht="28.15" customHeight="1" x14ac:dyDescent="0.25">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3">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3">
      <c r="B63" s="136" t="s">
        <v>82</v>
      </c>
      <c r="C63" s="137"/>
      <c r="D63" s="137"/>
      <c r="E63" s="181" t="s">
        <v>48</v>
      </c>
      <c r="F63" s="182"/>
      <c r="G63" s="150" t="s">
        <v>49</v>
      </c>
      <c r="H63" s="151"/>
      <c r="I63" s="150" t="s">
        <v>50</v>
      </c>
      <c r="J63" s="151"/>
      <c r="K63" s="150" t="s">
        <v>51</v>
      </c>
      <c r="L63" s="151"/>
      <c r="M63" s="150" t="s">
        <v>52</v>
      </c>
      <c r="N63" s="151"/>
      <c r="O63" s="150" t="s">
        <v>53</v>
      </c>
      <c r="P63" s="151"/>
      <c r="Q63" s="152" t="s">
        <v>54</v>
      </c>
      <c r="R63" s="152"/>
      <c r="S63" s="150" t="s">
        <v>55</v>
      </c>
      <c r="T63" s="151"/>
      <c r="U63" s="152" t="s">
        <v>56</v>
      </c>
      <c r="V63" s="152"/>
      <c r="W63" s="150" t="s">
        <v>57</v>
      </c>
      <c r="X63" s="151"/>
      <c r="Y63" s="143" t="s">
        <v>83</v>
      </c>
      <c r="Z63" s="145" t="s">
        <v>84</v>
      </c>
      <c r="AA63" s="65"/>
      <c r="AB63" s="65"/>
      <c r="AC63" s="66"/>
    </row>
    <row r="64" spans="1:31" s="20" customFormat="1" ht="45.6" customHeight="1" thickBot="1" x14ac:dyDescent="0.3">
      <c r="B64" s="138"/>
      <c r="C64" s="139"/>
      <c r="D64" s="139"/>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44"/>
      <c r="Z64" s="146"/>
      <c r="AA64" s="65"/>
      <c r="AB64" s="65"/>
      <c r="AC64" s="66"/>
    </row>
    <row r="65" spans="1:31" s="20" customFormat="1" ht="15.75" customHeight="1" x14ac:dyDescent="0.25">
      <c r="B65" s="106" t="s">
        <v>85</v>
      </c>
      <c r="C65" s="95"/>
      <c r="D65" s="96"/>
      <c r="E65" s="73"/>
      <c r="F65" s="74"/>
      <c r="G65" s="75"/>
      <c r="H65" s="74"/>
      <c r="I65" s="75"/>
      <c r="J65" s="74"/>
      <c r="K65" s="75"/>
      <c r="L65" s="74"/>
      <c r="M65" s="75"/>
      <c r="N65" s="74"/>
      <c r="O65" s="76"/>
      <c r="P65" s="74"/>
      <c r="Q65" s="77"/>
      <c r="R65" s="77"/>
      <c r="S65" s="75"/>
      <c r="T65" s="74"/>
      <c r="U65" s="77"/>
      <c r="V65" s="74"/>
      <c r="W65" s="76"/>
      <c r="X65" s="74"/>
      <c r="Y65" s="102"/>
      <c r="Z65" s="103"/>
      <c r="AA65" s="65"/>
      <c r="AB65" s="65"/>
      <c r="AC65" s="66"/>
    </row>
    <row r="66" spans="1:31" s="20" customFormat="1" ht="15.75" customHeight="1" x14ac:dyDescent="0.25">
      <c r="B66" s="124" t="s">
        <v>86</v>
      </c>
      <c r="C66" s="125"/>
      <c r="D66" s="98" t="s">
        <v>64</v>
      </c>
      <c r="E66" s="78">
        <v>446.43</v>
      </c>
      <c r="F66" s="79">
        <f>E66*$C$116</f>
        <v>446.43</v>
      </c>
      <c r="G66" s="80">
        <v>1785.71</v>
      </c>
      <c r="H66" s="79">
        <f>G66*$C$116</f>
        <v>1785.71</v>
      </c>
      <c r="I66" s="80">
        <v>1839.29</v>
      </c>
      <c r="J66" s="79">
        <f>I66*$C$116</f>
        <v>1839.29</v>
      </c>
      <c r="K66" s="80">
        <v>1894.46</v>
      </c>
      <c r="L66" s="79">
        <f>K66*$C$116</f>
        <v>1894.46</v>
      </c>
      <c r="M66" s="80">
        <v>1951.3</v>
      </c>
      <c r="N66" s="79">
        <f>M66*$C$116</f>
        <v>1951.3</v>
      </c>
      <c r="O66" s="80">
        <v>2009.84</v>
      </c>
      <c r="P66" s="79">
        <f>O66*$C$116</f>
        <v>2009.84</v>
      </c>
      <c r="Q66" s="81">
        <v>2070.13</v>
      </c>
      <c r="R66" s="79">
        <f>Q66*$C$116</f>
        <v>2070.13</v>
      </c>
      <c r="S66" s="80">
        <v>2132.2399999999998</v>
      </c>
      <c r="T66" s="79">
        <f>S66*$C$116</f>
        <v>2132.2399999999998</v>
      </c>
      <c r="U66" s="81">
        <v>2196.1999999999998</v>
      </c>
      <c r="V66" s="79">
        <f>U66*$C$116</f>
        <v>2196.1999999999998</v>
      </c>
      <c r="W66" s="80">
        <v>2262.09</v>
      </c>
      <c r="X66" s="79">
        <f>W66*$C$116</f>
        <v>2262.09</v>
      </c>
      <c r="Y66" s="85"/>
      <c r="Z66" s="104"/>
      <c r="AA66" s="65"/>
      <c r="AB66" s="65"/>
      <c r="AC66" s="66"/>
    </row>
    <row r="67" spans="1:31" s="20" customFormat="1" ht="15.75" customHeight="1" thickBot="1" x14ac:dyDescent="0.3">
      <c r="B67" s="99"/>
      <c r="C67" s="100"/>
      <c r="D67" s="101"/>
      <c r="E67" s="83" t="s">
        <v>65</v>
      </c>
      <c r="F67" s="84" t="s">
        <v>66</v>
      </c>
      <c r="G67" s="85" t="s">
        <v>65</v>
      </c>
      <c r="H67" s="84" t="s">
        <v>66</v>
      </c>
      <c r="I67" s="85" t="s">
        <v>65</v>
      </c>
      <c r="J67" s="84" t="s">
        <v>66</v>
      </c>
      <c r="K67" s="85" t="s">
        <v>65</v>
      </c>
      <c r="L67" s="84" t="s">
        <v>66</v>
      </c>
      <c r="M67" s="85" t="s">
        <v>65</v>
      </c>
      <c r="N67" s="84" t="s">
        <v>66</v>
      </c>
      <c r="O67" s="85" t="s">
        <v>65</v>
      </c>
      <c r="P67" s="84" t="s">
        <v>66</v>
      </c>
      <c r="Q67" s="83" t="s">
        <v>65</v>
      </c>
      <c r="R67" s="86" t="s">
        <v>66</v>
      </c>
      <c r="S67" s="85" t="s">
        <v>65</v>
      </c>
      <c r="T67" s="84" t="s">
        <v>66</v>
      </c>
      <c r="U67" s="83" t="s">
        <v>65</v>
      </c>
      <c r="V67" s="84" t="s">
        <v>66</v>
      </c>
      <c r="W67" s="85" t="s">
        <v>65</v>
      </c>
      <c r="X67" s="84" t="s">
        <v>66</v>
      </c>
      <c r="Y67" s="94"/>
      <c r="Z67" s="104"/>
      <c r="AA67" s="65"/>
      <c r="AB67" s="65"/>
      <c r="AC67" s="66"/>
    </row>
    <row r="68" spans="1:31" s="20" customFormat="1" ht="15.75" customHeight="1" thickBot="1" x14ac:dyDescent="0.3">
      <c r="B68" s="147" t="s">
        <v>67</v>
      </c>
      <c r="C68" s="148"/>
      <c r="D68" s="149"/>
      <c r="E68" s="153">
        <f>F66*12</f>
        <v>5357.16</v>
      </c>
      <c r="F68" s="154"/>
      <c r="G68" s="153">
        <f t="shared" ref="G68" si="36">H66*12</f>
        <v>21428.52</v>
      </c>
      <c r="H68" s="154"/>
      <c r="I68" s="153">
        <f t="shared" ref="I68" si="37">J66*12</f>
        <v>22071.48</v>
      </c>
      <c r="J68" s="154"/>
      <c r="K68" s="153">
        <f t="shared" ref="K68" si="38">L66*12</f>
        <v>22733.52</v>
      </c>
      <c r="L68" s="154"/>
      <c r="M68" s="153">
        <f t="shared" ref="M68" si="39">N66*12</f>
        <v>23415.599999999999</v>
      </c>
      <c r="N68" s="154"/>
      <c r="O68" s="153">
        <f t="shared" ref="O68" si="40">P66*12</f>
        <v>24118.079999999998</v>
      </c>
      <c r="P68" s="154"/>
      <c r="Q68" s="153">
        <f t="shared" ref="Q68" si="41">R66*12</f>
        <v>24841.56</v>
      </c>
      <c r="R68" s="154"/>
      <c r="S68" s="153">
        <f t="shared" ref="S68" si="42">T66*12</f>
        <v>25586.879999999997</v>
      </c>
      <c r="T68" s="154"/>
      <c r="U68" s="153">
        <f t="shared" ref="U68" si="43">V66*12</f>
        <v>26354.399999999998</v>
      </c>
      <c r="V68" s="154"/>
      <c r="W68" s="153">
        <f t="shared" ref="W68" si="44">X66*12</f>
        <v>27145.08</v>
      </c>
      <c r="X68" s="180"/>
      <c r="Y68" s="105">
        <f>SUM(E68:W68)</f>
        <v>223052.28000000003</v>
      </c>
      <c r="Z68" s="87">
        <f>Y68/10</f>
        <v>22305.228000000003</v>
      </c>
      <c r="AA68" s="65"/>
      <c r="AB68" s="65"/>
      <c r="AC68" s="66"/>
    </row>
    <row r="69" spans="1:31" s="20" customFormat="1" ht="18" x14ac:dyDescent="0.25">
      <c r="B69" s="106" t="s">
        <v>87</v>
      </c>
      <c r="C69" s="107"/>
      <c r="D69" s="96"/>
      <c r="E69" s="73"/>
      <c r="F69" s="74"/>
      <c r="G69" s="75"/>
      <c r="H69" s="74"/>
      <c r="I69" s="75"/>
      <c r="J69" s="74"/>
      <c r="K69" s="75"/>
      <c r="L69" s="74"/>
      <c r="M69" s="75"/>
      <c r="N69" s="74"/>
      <c r="O69" s="76"/>
      <c r="P69" s="74"/>
      <c r="Q69" s="77"/>
      <c r="R69" s="77"/>
      <c r="S69" s="75"/>
      <c r="T69" s="74"/>
      <c r="U69" s="77"/>
      <c r="V69" s="74"/>
      <c r="W69" s="76"/>
      <c r="X69" s="77"/>
      <c r="Y69" s="90"/>
      <c r="Z69" s="104"/>
      <c r="AA69" s="65"/>
      <c r="AB69" s="65"/>
      <c r="AC69" s="66"/>
    </row>
    <row r="70" spans="1:31" s="20" customFormat="1" ht="15.75" x14ac:dyDescent="0.25">
      <c r="B70" s="124" t="s">
        <v>126</v>
      </c>
      <c r="C70" s="125"/>
      <c r="D70" s="98" t="s">
        <v>64</v>
      </c>
      <c r="E70" s="78">
        <v>1116.07</v>
      </c>
      <c r="F70" s="79">
        <f>E70*$C$116</f>
        <v>1116.07</v>
      </c>
      <c r="G70" s="80">
        <v>4464.29</v>
      </c>
      <c r="H70" s="79">
        <f>G70*$C$116</f>
        <v>4464.29</v>
      </c>
      <c r="I70" s="80">
        <v>4598.21</v>
      </c>
      <c r="J70" s="79">
        <f>I70*$C$116</f>
        <v>4598.21</v>
      </c>
      <c r="K70" s="80">
        <v>4736.16</v>
      </c>
      <c r="L70" s="79">
        <f>K70*$C$116</f>
        <v>4736.16</v>
      </c>
      <c r="M70" s="80">
        <v>4878.25</v>
      </c>
      <c r="N70" s="79">
        <f>M70*$C$116</f>
        <v>4878.25</v>
      </c>
      <c r="O70" s="80">
        <v>5024.59</v>
      </c>
      <c r="P70" s="79">
        <f>O70*$C$116</f>
        <v>5024.59</v>
      </c>
      <c r="Q70" s="81">
        <v>5175.33</v>
      </c>
      <c r="R70" s="79">
        <f>Q70*$C$116</f>
        <v>5175.33</v>
      </c>
      <c r="S70" s="80">
        <v>5330.59</v>
      </c>
      <c r="T70" s="79">
        <f>S70*$C$116</f>
        <v>5330.59</v>
      </c>
      <c r="U70" s="81">
        <v>5490.51</v>
      </c>
      <c r="V70" s="79">
        <f>U70*$C$116</f>
        <v>5490.51</v>
      </c>
      <c r="W70" s="80">
        <v>5655.22</v>
      </c>
      <c r="X70" s="82">
        <f>W70*$C$116</f>
        <v>5655.22</v>
      </c>
      <c r="Y70" s="85"/>
      <c r="Z70" s="104"/>
      <c r="AA70" s="65"/>
      <c r="AB70" s="65"/>
      <c r="AC70" s="66"/>
    </row>
    <row r="71" spans="1:31" s="20" customFormat="1" ht="15.75" customHeight="1" thickBot="1" x14ac:dyDescent="0.3">
      <c r="B71" s="99"/>
      <c r="C71" s="100"/>
      <c r="D71" s="101"/>
      <c r="E71" s="83" t="s">
        <v>65</v>
      </c>
      <c r="F71" s="84" t="s">
        <v>66</v>
      </c>
      <c r="G71" s="85" t="s">
        <v>65</v>
      </c>
      <c r="H71" s="84" t="s">
        <v>66</v>
      </c>
      <c r="I71" s="85" t="s">
        <v>65</v>
      </c>
      <c r="J71" s="84" t="s">
        <v>66</v>
      </c>
      <c r="K71" s="85" t="s">
        <v>65</v>
      </c>
      <c r="L71" s="84" t="s">
        <v>66</v>
      </c>
      <c r="M71" s="85" t="s">
        <v>65</v>
      </c>
      <c r="N71" s="84" t="s">
        <v>66</v>
      </c>
      <c r="O71" s="85" t="s">
        <v>65</v>
      </c>
      <c r="P71" s="84" t="s">
        <v>66</v>
      </c>
      <c r="Q71" s="83" t="s">
        <v>65</v>
      </c>
      <c r="R71" s="86" t="s">
        <v>66</v>
      </c>
      <c r="S71" s="85" t="s">
        <v>65</v>
      </c>
      <c r="T71" s="84" t="s">
        <v>66</v>
      </c>
      <c r="U71" s="83" t="s">
        <v>65</v>
      </c>
      <c r="V71" s="84" t="s">
        <v>66</v>
      </c>
      <c r="W71" s="85" t="s">
        <v>65</v>
      </c>
      <c r="X71" s="86" t="s">
        <v>66</v>
      </c>
      <c r="Y71" s="94"/>
      <c r="Z71" s="104"/>
      <c r="AA71" s="65"/>
      <c r="AB71" s="65"/>
      <c r="AC71" s="66"/>
    </row>
    <row r="72" spans="1:31" s="20" customFormat="1" ht="18" customHeight="1" thickBot="1" x14ac:dyDescent="0.3">
      <c r="B72" s="147" t="s">
        <v>69</v>
      </c>
      <c r="C72" s="148"/>
      <c r="D72" s="149"/>
      <c r="E72" s="183">
        <f>F70*12</f>
        <v>13392.84</v>
      </c>
      <c r="F72" s="184"/>
      <c r="G72" s="183">
        <f>H70*12</f>
        <v>53571.479999999996</v>
      </c>
      <c r="H72" s="184"/>
      <c r="I72" s="183">
        <f>J70*12</f>
        <v>55178.520000000004</v>
      </c>
      <c r="J72" s="184"/>
      <c r="K72" s="183">
        <f>L70*12</f>
        <v>56833.919999999998</v>
      </c>
      <c r="L72" s="184"/>
      <c r="M72" s="183">
        <f>N70*12</f>
        <v>58539</v>
      </c>
      <c r="N72" s="184"/>
      <c r="O72" s="183">
        <f>P70*12</f>
        <v>60295.08</v>
      </c>
      <c r="P72" s="184"/>
      <c r="Q72" s="183">
        <f>R70*12</f>
        <v>62103.96</v>
      </c>
      <c r="R72" s="184"/>
      <c r="S72" s="183">
        <f>T70*12</f>
        <v>63967.08</v>
      </c>
      <c r="T72" s="184"/>
      <c r="U72" s="183">
        <f>V70*12</f>
        <v>65886.12</v>
      </c>
      <c r="V72" s="184"/>
      <c r="W72" s="183">
        <f>X70*12</f>
        <v>67862.64</v>
      </c>
      <c r="X72" s="185"/>
      <c r="Y72" s="105">
        <f>SUM(E72:W72)</f>
        <v>557630.64</v>
      </c>
      <c r="Z72" s="87">
        <f>Y72/10</f>
        <v>55763.063999999998</v>
      </c>
      <c r="AA72" s="65"/>
      <c r="AB72" s="65"/>
      <c r="AC72" s="66"/>
    </row>
    <row r="73" spans="1:31" s="20" customFormat="1" ht="18" customHeight="1" x14ac:dyDescent="0.25">
      <c r="B73" s="106" t="s">
        <v>88</v>
      </c>
      <c r="C73" s="95"/>
      <c r="D73" s="96"/>
      <c r="E73" s="88"/>
      <c r="F73" s="89"/>
      <c r="G73" s="90"/>
      <c r="H73" s="89"/>
      <c r="I73" s="90"/>
      <c r="J73" s="89"/>
      <c r="K73" s="90"/>
      <c r="L73" s="89"/>
      <c r="M73" s="90"/>
      <c r="N73" s="89"/>
      <c r="O73" s="91"/>
      <c r="P73" s="89"/>
      <c r="Q73" s="92"/>
      <c r="R73" s="92"/>
      <c r="S73" s="90"/>
      <c r="T73" s="89"/>
      <c r="U73" s="92"/>
      <c r="V73" s="89"/>
      <c r="W73" s="91"/>
      <c r="X73" s="92"/>
      <c r="Y73" s="90"/>
      <c r="Z73" s="104"/>
      <c r="AA73" s="65"/>
      <c r="AB73" s="65"/>
      <c r="AC73" s="66"/>
    </row>
    <row r="74" spans="1:31" s="20" customFormat="1" ht="18" customHeight="1" x14ac:dyDescent="0.25">
      <c r="B74" s="124" t="s">
        <v>129</v>
      </c>
      <c r="C74" s="125"/>
      <c r="D74" s="98" t="s">
        <v>64</v>
      </c>
      <c r="E74" s="78">
        <v>1562.5</v>
      </c>
      <c r="F74" s="79">
        <f>E74*$C$116</f>
        <v>1562.5</v>
      </c>
      <c r="G74" s="93">
        <v>6250</v>
      </c>
      <c r="H74" s="79">
        <f>G74*$C$116</f>
        <v>6250</v>
      </c>
      <c r="I74" s="93">
        <v>6437.5</v>
      </c>
      <c r="J74" s="79">
        <f>I74*$C$116</f>
        <v>6437.5</v>
      </c>
      <c r="K74" s="93">
        <v>6630.63</v>
      </c>
      <c r="L74" s="79">
        <f>K74*$C$116</f>
        <v>6630.63</v>
      </c>
      <c r="M74" s="93">
        <v>6829.54</v>
      </c>
      <c r="N74" s="79">
        <f>M74*$C$116</f>
        <v>6829.54</v>
      </c>
      <c r="O74" s="93">
        <v>7034.43</v>
      </c>
      <c r="P74" s="79">
        <f>O74*$C$116</f>
        <v>7034.43</v>
      </c>
      <c r="Q74" s="78">
        <v>7245.46</v>
      </c>
      <c r="R74" s="79">
        <f>Q74*$C$116</f>
        <v>7245.46</v>
      </c>
      <c r="S74" s="93">
        <v>7462.83</v>
      </c>
      <c r="T74" s="79">
        <f>S74*$C$116</f>
        <v>7462.83</v>
      </c>
      <c r="U74" s="78">
        <v>7686.71</v>
      </c>
      <c r="V74" s="79">
        <f>U74*$C$116</f>
        <v>7686.71</v>
      </c>
      <c r="W74" s="93">
        <v>7917.31</v>
      </c>
      <c r="X74" s="82">
        <f>W74*$C$116</f>
        <v>7917.31</v>
      </c>
      <c r="Y74" s="85"/>
      <c r="Z74" s="104"/>
      <c r="AA74" s="65"/>
      <c r="AB74" s="65"/>
      <c r="AC74" s="66"/>
    </row>
    <row r="75" spans="1:31" s="20" customFormat="1" ht="15.75" customHeight="1" thickBot="1" x14ac:dyDescent="0.3">
      <c r="B75" s="99"/>
      <c r="C75" s="100"/>
      <c r="D75" s="101"/>
      <c r="E75" s="83" t="s">
        <v>65</v>
      </c>
      <c r="F75" s="84" t="s">
        <v>66</v>
      </c>
      <c r="G75" s="85" t="s">
        <v>65</v>
      </c>
      <c r="H75" s="84" t="s">
        <v>66</v>
      </c>
      <c r="I75" s="85" t="s">
        <v>65</v>
      </c>
      <c r="J75" s="84" t="s">
        <v>66</v>
      </c>
      <c r="K75" s="85" t="s">
        <v>65</v>
      </c>
      <c r="L75" s="84" t="s">
        <v>66</v>
      </c>
      <c r="M75" s="85" t="s">
        <v>65</v>
      </c>
      <c r="N75" s="84" t="s">
        <v>66</v>
      </c>
      <c r="O75" s="85" t="s">
        <v>65</v>
      </c>
      <c r="P75" s="84" t="s">
        <v>66</v>
      </c>
      <c r="Q75" s="83" t="s">
        <v>65</v>
      </c>
      <c r="R75" s="86" t="s">
        <v>66</v>
      </c>
      <c r="S75" s="85" t="s">
        <v>65</v>
      </c>
      <c r="T75" s="84" t="s">
        <v>66</v>
      </c>
      <c r="U75" s="83" t="s">
        <v>65</v>
      </c>
      <c r="V75" s="84" t="s">
        <v>66</v>
      </c>
      <c r="W75" s="85" t="s">
        <v>65</v>
      </c>
      <c r="X75" s="86" t="s">
        <v>66</v>
      </c>
      <c r="Y75" s="94"/>
      <c r="Z75" s="104"/>
      <c r="AA75" s="65"/>
      <c r="AB75" s="65"/>
      <c r="AC75" s="66"/>
    </row>
    <row r="76" spans="1:31" s="20" customFormat="1" ht="18" customHeight="1" thickBot="1" x14ac:dyDescent="0.3">
      <c r="B76" s="147" t="s">
        <v>71</v>
      </c>
      <c r="C76" s="148"/>
      <c r="D76" s="149"/>
      <c r="E76" s="183">
        <f>F74*12</f>
        <v>18750</v>
      </c>
      <c r="F76" s="184"/>
      <c r="G76" s="183">
        <f t="shared" ref="G76" si="45">H74*12</f>
        <v>75000</v>
      </c>
      <c r="H76" s="184"/>
      <c r="I76" s="183">
        <f t="shared" ref="I76" si="46">J74*12</f>
        <v>77250</v>
      </c>
      <c r="J76" s="184"/>
      <c r="K76" s="183">
        <f t="shared" ref="K76" si="47">L74*12</f>
        <v>79567.56</v>
      </c>
      <c r="L76" s="184"/>
      <c r="M76" s="183">
        <f t="shared" ref="M76" si="48">N74*12</f>
        <v>81954.48</v>
      </c>
      <c r="N76" s="184"/>
      <c r="O76" s="183">
        <f t="shared" ref="O76" si="49">P74*12</f>
        <v>84413.16</v>
      </c>
      <c r="P76" s="184"/>
      <c r="Q76" s="183">
        <f t="shared" ref="Q76" si="50">R74*12</f>
        <v>86945.52</v>
      </c>
      <c r="R76" s="184"/>
      <c r="S76" s="183">
        <f t="shared" ref="S76" si="51">T74*12</f>
        <v>89553.959999999992</v>
      </c>
      <c r="T76" s="184"/>
      <c r="U76" s="183">
        <f t="shared" ref="U76" si="52">V74*12</f>
        <v>92240.52</v>
      </c>
      <c r="V76" s="184"/>
      <c r="W76" s="183">
        <f t="shared" ref="W76" si="53">X74*12</f>
        <v>95007.72</v>
      </c>
      <c r="X76" s="185"/>
      <c r="Y76" s="105">
        <f>SUM(E76:W76)</f>
        <v>780682.91999999993</v>
      </c>
      <c r="Z76" s="87">
        <f>Y76/10</f>
        <v>78068.291999999987</v>
      </c>
      <c r="AA76" s="65"/>
      <c r="AB76" s="65"/>
      <c r="AC76" s="66"/>
    </row>
    <row r="77" spans="1:31" s="20" customFormat="1" ht="15.75" customHeight="1" thickBot="1" x14ac:dyDescent="0.3">
      <c r="B77" s="140"/>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2"/>
      <c r="AA77" s="65"/>
      <c r="AB77" s="65"/>
      <c r="AC77" s="65"/>
      <c r="AD77" s="65"/>
      <c r="AE77" s="66"/>
    </row>
    <row r="78" spans="1:31" s="20" customFormat="1" ht="18.75" customHeight="1" x14ac:dyDescent="0.25">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00000000000001" customHeight="1" x14ac:dyDescent="0.25">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3">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3">
      <c r="B81" s="136" t="s">
        <v>90</v>
      </c>
      <c r="C81" s="137"/>
      <c r="D81" s="137"/>
      <c r="E81" s="181" t="s">
        <v>48</v>
      </c>
      <c r="F81" s="182"/>
      <c r="G81" s="150" t="s">
        <v>49</v>
      </c>
      <c r="H81" s="151"/>
      <c r="I81" s="150" t="s">
        <v>50</v>
      </c>
      <c r="J81" s="151"/>
      <c r="K81" s="150" t="s">
        <v>51</v>
      </c>
      <c r="L81" s="151"/>
      <c r="M81" s="150" t="s">
        <v>52</v>
      </c>
      <c r="N81" s="151"/>
      <c r="O81" s="150" t="s">
        <v>53</v>
      </c>
      <c r="P81" s="151"/>
      <c r="Q81" s="152" t="s">
        <v>54</v>
      </c>
      <c r="R81" s="152"/>
      <c r="S81" s="150" t="s">
        <v>55</v>
      </c>
      <c r="T81" s="151"/>
      <c r="U81" s="152" t="s">
        <v>56</v>
      </c>
      <c r="V81" s="152"/>
      <c r="W81" s="150" t="s">
        <v>57</v>
      </c>
      <c r="X81" s="151"/>
      <c r="Y81" s="143" t="s">
        <v>91</v>
      </c>
      <c r="Z81" s="145" t="s">
        <v>92</v>
      </c>
      <c r="AA81" s="65"/>
      <c r="AB81" s="65"/>
      <c r="AC81" s="66"/>
    </row>
    <row r="82" spans="1:31" s="20" customFormat="1" ht="45.6" customHeight="1" thickBot="1" x14ac:dyDescent="0.3">
      <c r="B82" s="138"/>
      <c r="C82" s="139"/>
      <c r="D82" s="139"/>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44"/>
      <c r="Z82" s="146"/>
      <c r="AA82" s="65"/>
      <c r="AB82" s="65"/>
      <c r="AC82" s="66"/>
    </row>
    <row r="83" spans="1:31" s="20" customFormat="1" ht="15.75" customHeight="1" x14ac:dyDescent="0.25">
      <c r="B83" s="106" t="s">
        <v>93</v>
      </c>
      <c r="C83" s="95"/>
      <c r="D83" s="96"/>
      <c r="E83" s="73"/>
      <c r="F83" s="74"/>
      <c r="G83" s="75"/>
      <c r="H83" s="74"/>
      <c r="I83" s="75"/>
      <c r="J83" s="74"/>
      <c r="K83" s="75"/>
      <c r="L83" s="74"/>
      <c r="M83" s="75"/>
      <c r="N83" s="74"/>
      <c r="O83" s="76"/>
      <c r="P83" s="74"/>
      <c r="Q83" s="77"/>
      <c r="R83" s="77"/>
      <c r="S83" s="75"/>
      <c r="T83" s="74"/>
      <c r="U83" s="77"/>
      <c r="V83" s="74"/>
      <c r="W83" s="76"/>
      <c r="X83" s="74"/>
      <c r="Y83" s="102"/>
      <c r="Z83" s="103"/>
      <c r="AA83" s="65"/>
      <c r="AB83" s="65"/>
      <c r="AC83" s="66"/>
    </row>
    <row r="84" spans="1:31" s="20" customFormat="1" ht="15.75" customHeight="1" x14ac:dyDescent="0.25">
      <c r="B84" s="124" t="s">
        <v>94</v>
      </c>
      <c r="C84" s="125"/>
      <c r="D84" s="98" t="s">
        <v>64</v>
      </c>
      <c r="E84" s="78">
        <v>1562.5</v>
      </c>
      <c r="F84" s="79">
        <f>E84*$C$116</f>
        <v>1562.5</v>
      </c>
      <c r="G84" s="80">
        <v>6250</v>
      </c>
      <c r="H84" s="79">
        <f>G84*$C$116</f>
        <v>6250</v>
      </c>
      <c r="I84" s="80">
        <v>6437.5</v>
      </c>
      <c r="J84" s="79">
        <f>I84*$C$116</f>
        <v>6437.5</v>
      </c>
      <c r="K84" s="80">
        <v>6630.63</v>
      </c>
      <c r="L84" s="79">
        <f>K84*$C$116</f>
        <v>6630.63</v>
      </c>
      <c r="M84" s="80">
        <v>6829.54</v>
      </c>
      <c r="N84" s="79">
        <f>M84*$C$116</f>
        <v>6829.54</v>
      </c>
      <c r="O84" s="80">
        <v>7034.43</v>
      </c>
      <c r="P84" s="79">
        <f>O84*$C$116</f>
        <v>7034.43</v>
      </c>
      <c r="Q84" s="81">
        <v>7245.46</v>
      </c>
      <c r="R84" s="79">
        <f>Q84*$C$116</f>
        <v>7245.46</v>
      </c>
      <c r="S84" s="80">
        <v>7462.83</v>
      </c>
      <c r="T84" s="79">
        <f>S84*$C$116</f>
        <v>7462.83</v>
      </c>
      <c r="U84" s="81">
        <v>7686.71</v>
      </c>
      <c r="V84" s="79">
        <f>U84*$C$116</f>
        <v>7686.71</v>
      </c>
      <c r="W84" s="80">
        <v>7917.31</v>
      </c>
      <c r="X84" s="79">
        <f>W84*$C$116</f>
        <v>7917.31</v>
      </c>
      <c r="Y84" s="85"/>
      <c r="Z84" s="104"/>
      <c r="AA84" s="65"/>
      <c r="AB84" s="65"/>
      <c r="AC84" s="66"/>
    </row>
    <row r="85" spans="1:31" s="20" customFormat="1" ht="16.5" thickBot="1" x14ac:dyDescent="0.3">
      <c r="B85" s="99"/>
      <c r="C85" s="100"/>
      <c r="D85" s="101"/>
      <c r="E85" s="83" t="s">
        <v>65</v>
      </c>
      <c r="F85" s="84" t="s">
        <v>66</v>
      </c>
      <c r="G85" s="85" t="s">
        <v>65</v>
      </c>
      <c r="H85" s="84" t="s">
        <v>66</v>
      </c>
      <c r="I85" s="85" t="s">
        <v>65</v>
      </c>
      <c r="J85" s="84" t="s">
        <v>66</v>
      </c>
      <c r="K85" s="85" t="s">
        <v>65</v>
      </c>
      <c r="L85" s="84" t="s">
        <v>66</v>
      </c>
      <c r="M85" s="85" t="s">
        <v>65</v>
      </c>
      <c r="N85" s="84" t="s">
        <v>66</v>
      </c>
      <c r="O85" s="85" t="s">
        <v>65</v>
      </c>
      <c r="P85" s="84" t="s">
        <v>66</v>
      </c>
      <c r="Q85" s="83" t="s">
        <v>65</v>
      </c>
      <c r="R85" s="86" t="s">
        <v>66</v>
      </c>
      <c r="S85" s="85" t="s">
        <v>65</v>
      </c>
      <c r="T85" s="84" t="s">
        <v>66</v>
      </c>
      <c r="U85" s="83" t="s">
        <v>65</v>
      </c>
      <c r="V85" s="84" t="s">
        <v>66</v>
      </c>
      <c r="W85" s="85" t="s">
        <v>65</v>
      </c>
      <c r="X85" s="84" t="s">
        <v>66</v>
      </c>
      <c r="Y85" s="94"/>
      <c r="Z85" s="104"/>
      <c r="AA85" s="65"/>
      <c r="AB85" s="65"/>
      <c r="AC85" s="66"/>
    </row>
    <row r="86" spans="1:31" s="20" customFormat="1" ht="15.75" customHeight="1" thickBot="1" x14ac:dyDescent="0.3">
      <c r="B86" s="147" t="s">
        <v>67</v>
      </c>
      <c r="C86" s="148"/>
      <c r="D86" s="149"/>
      <c r="E86" s="153">
        <f>F84*12</f>
        <v>18750</v>
      </c>
      <c r="F86" s="154"/>
      <c r="G86" s="153">
        <f t="shared" ref="G86" si="54">H84*12</f>
        <v>75000</v>
      </c>
      <c r="H86" s="154"/>
      <c r="I86" s="153">
        <f t="shared" ref="I86" si="55">J84*12</f>
        <v>77250</v>
      </c>
      <c r="J86" s="154"/>
      <c r="K86" s="153">
        <f t="shared" ref="K86" si="56">L84*12</f>
        <v>79567.56</v>
      </c>
      <c r="L86" s="154"/>
      <c r="M86" s="153">
        <f t="shared" ref="M86" si="57">N84*12</f>
        <v>81954.48</v>
      </c>
      <c r="N86" s="154"/>
      <c r="O86" s="153">
        <f t="shared" ref="O86" si="58">P84*12</f>
        <v>84413.16</v>
      </c>
      <c r="P86" s="154"/>
      <c r="Q86" s="153">
        <f t="shared" ref="Q86" si="59">R84*12</f>
        <v>86945.52</v>
      </c>
      <c r="R86" s="154"/>
      <c r="S86" s="153">
        <f t="shared" ref="S86" si="60">T84*12</f>
        <v>89553.959999999992</v>
      </c>
      <c r="T86" s="154"/>
      <c r="U86" s="153">
        <f t="shared" ref="U86" si="61">V84*12</f>
        <v>92240.52</v>
      </c>
      <c r="V86" s="154"/>
      <c r="W86" s="153">
        <f t="shared" ref="W86" si="62">X84*12</f>
        <v>95007.72</v>
      </c>
      <c r="X86" s="180"/>
      <c r="Y86" s="105">
        <f>SUM(E86:W86)</f>
        <v>780682.91999999993</v>
      </c>
      <c r="Z86" s="87">
        <f>Y86/10</f>
        <v>78068.291999999987</v>
      </c>
      <c r="AA86" s="65"/>
      <c r="AB86" s="65"/>
      <c r="AC86" s="66"/>
    </row>
    <row r="87" spans="1:31" s="20" customFormat="1" ht="18" x14ac:dyDescent="0.25">
      <c r="B87" s="106" t="s">
        <v>95</v>
      </c>
      <c r="C87" s="107"/>
      <c r="D87" s="96"/>
      <c r="E87" s="73"/>
      <c r="F87" s="74"/>
      <c r="G87" s="75"/>
      <c r="H87" s="74"/>
      <c r="I87" s="75"/>
      <c r="J87" s="74"/>
      <c r="K87" s="75"/>
      <c r="L87" s="74"/>
      <c r="M87" s="75"/>
      <c r="N87" s="74"/>
      <c r="O87" s="76"/>
      <c r="P87" s="74"/>
      <c r="Q87" s="77"/>
      <c r="R87" s="77"/>
      <c r="S87" s="75"/>
      <c r="T87" s="74"/>
      <c r="U87" s="77"/>
      <c r="V87" s="74"/>
      <c r="W87" s="76"/>
      <c r="X87" s="77"/>
      <c r="Y87" s="90"/>
      <c r="Z87" s="104"/>
      <c r="AA87" s="65"/>
      <c r="AB87" s="65"/>
      <c r="AC87" s="66"/>
    </row>
    <row r="88" spans="1:31" s="20" customFormat="1" ht="15.75" x14ac:dyDescent="0.25">
      <c r="B88" s="124" t="s">
        <v>96</v>
      </c>
      <c r="C88" s="125"/>
      <c r="D88" s="98" t="s">
        <v>64</v>
      </c>
      <c r="E88" s="78">
        <v>3472.22</v>
      </c>
      <c r="F88" s="79">
        <f>E88*$C$116</f>
        <v>3472.22</v>
      </c>
      <c r="G88" s="80">
        <v>13888.89</v>
      </c>
      <c r="H88" s="79">
        <f>G88*$C$116</f>
        <v>13888.89</v>
      </c>
      <c r="I88" s="80">
        <v>14305.56</v>
      </c>
      <c r="J88" s="79">
        <f>I88*$C$116</f>
        <v>14305.56</v>
      </c>
      <c r="K88" s="80">
        <v>14734.72</v>
      </c>
      <c r="L88" s="79">
        <f>K88*$C$116</f>
        <v>14734.72</v>
      </c>
      <c r="M88" s="80">
        <v>15176.76</v>
      </c>
      <c r="N88" s="79">
        <f>M88*$C$116</f>
        <v>15176.76</v>
      </c>
      <c r="O88" s="80">
        <v>15632.07</v>
      </c>
      <c r="P88" s="79">
        <f>O88*$C$116</f>
        <v>15632.07</v>
      </c>
      <c r="Q88" s="81">
        <v>16101.03</v>
      </c>
      <c r="R88" s="79">
        <f>Q88*$C$116</f>
        <v>16101.03</v>
      </c>
      <c r="S88" s="80">
        <v>16584.060000000001</v>
      </c>
      <c r="T88" s="79">
        <f>S88*$C$116</f>
        <v>16584.060000000001</v>
      </c>
      <c r="U88" s="81">
        <v>17081.580000000002</v>
      </c>
      <c r="V88" s="79">
        <f>U88*$C$116</f>
        <v>17081.580000000002</v>
      </c>
      <c r="W88" s="80">
        <v>17594.03</v>
      </c>
      <c r="X88" s="82">
        <f>W88*$C$116</f>
        <v>17594.03</v>
      </c>
      <c r="Y88" s="85"/>
      <c r="Z88" s="104"/>
      <c r="AA88" s="65"/>
      <c r="AB88" s="65"/>
      <c r="AC88" s="66"/>
    </row>
    <row r="89" spans="1:31" s="20" customFormat="1" ht="15.75" customHeight="1" thickBot="1" x14ac:dyDescent="0.3">
      <c r="B89" s="99"/>
      <c r="C89" s="100"/>
      <c r="D89" s="101"/>
      <c r="E89" s="83" t="s">
        <v>65</v>
      </c>
      <c r="F89" s="84" t="s">
        <v>66</v>
      </c>
      <c r="G89" s="85" t="s">
        <v>65</v>
      </c>
      <c r="H89" s="84" t="s">
        <v>66</v>
      </c>
      <c r="I89" s="85" t="s">
        <v>65</v>
      </c>
      <c r="J89" s="84" t="s">
        <v>66</v>
      </c>
      <c r="K89" s="85" t="s">
        <v>65</v>
      </c>
      <c r="L89" s="84" t="s">
        <v>66</v>
      </c>
      <c r="M89" s="85" t="s">
        <v>65</v>
      </c>
      <c r="N89" s="84" t="s">
        <v>66</v>
      </c>
      <c r="O89" s="85" t="s">
        <v>65</v>
      </c>
      <c r="P89" s="84" t="s">
        <v>66</v>
      </c>
      <c r="Q89" s="83" t="s">
        <v>65</v>
      </c>
      <c r="R89" s="86" t="s">
        <v>66</v>
      </c>
      <c r="S89" s="85" t="s">
        <v>65</v>
      </c>
      <c r="T89" s="84" t="s">
        <v>66</v>
      </c>
      <c r="U89" s="83" t="s">
        <v>65</v>
      </c>
      <c r="V89" s="84" t="s">
        <v>66</v>
      </c>
      <c r="W89" s="85" t="s">
        <v>65</v>
      </c>
      <c r="X89" s="86" t="s">
        <v>66</v>
      </c>
      <c r="Y89" s="94"/>
      <c r="Z89" s="104"/>
      <c r="AA89" s="65"/>
      <c r="AB89" s="65"/>
      <c r="AC89" s="66"/>
    </row>
    <row r="90" spans="1:31" s="20" customFormat="1" ht="18" customHeight="1" thickBot="1" x14ac:dyDescent="0.3">
      <c r="B90" s="147" t="s">
        <v>69</v>
      </c>
      <c r="C90" s="148"/>
      <c r="D90" s="149"/>
      <c r="E90" s="183">
        <f>F88*12</f>
        <v>41666.639999999999</v>
      </c>
      <c r="F90" s="184"/>
      <c r="G90" s="183">
        <f>H88*12</f>
        <v>166666.68</v>
      </c>
      <c r="H90" s="184"/>
      <c r="I90" s="183">
        <f>J88*12</f>
        <v>171666.72</v>
      </c>
      <c r="J90" s="184"/>
      <c r="K90" s="183">
        <f>L88*12</f>
        <v>176816.63999999998</v>
      </c>
      <c r="L90" s="184"/>
      <c r="M90" s="183">
        <f>N88*12</f>
        <v>182121.12</v>
      </c>
      <c r="N90" s="184"/>
      <c r="O90" s="183">
        <f>P88*12</f>
        <v>187584.84</v>
      </c>
      <c r="P90" s="184"/>
      <c r="Q90" s="183">
        <f>R88*12</f>
        <v>193212.36000000002</v>
      </c>
      <c r="R90" s="184"/>
      <c r="S90" s="183">
        <f>T88*12</f>
        <v>199008.72000000003</v>
      </c>
      <c r="T90" s="184"/>
      <c r="U90" s="183">
        <f>V88*12</f>
        <v>204978.96000000002</v>
      </c>
      <c r="V90" s="184"/>
      <c r="W90" s="183">
        <f>X88*12</f>
        <v>211128.36</v>
      </c>
      <c r="X90" s="185"/>
      <c r="Y90" s="105">
        <f>SUM(E90:W90)</f>
        <v>1734851.04</v>
      </c>
      <c r="Z90" s="87">
        <f>Y90/10</f>
        <v>173485.10399999999</v>
      </c>
      <c r="AA90" s="65"/>
      <c r="AB90" s="65"/>
      <c r="AC90" s="66"/>
    </row>
    <row r="91" spans="1:31" s="20" customFormat="1" ht="18" customHeight="1" x14ac:dyDescent="0.25">
      <c r="B91" s="106" t="s">
        <v>88</v>
      </c>
      <c r="C91" s="95"/>
      <c r="D91" s="96"/>
      <c r="E91" s="88"/>
      <c r="F91" s="89"/>
      <c r="G91" s="90"/>
      <c r="H91" s="89"/>
      <c r="I91" s="90"/>
      <c r="J91" s="89"/>
      <c r="K91" s="90"/>
      <c r="L91" s="89"/>
      <c r="M91" s="90"/>
      <c r="N91" s="89"/>
      <c r="O91" s="91"/>
      <c r="P91" s="89"/>
      <c r="Q91" s="92"/>
      <c r="R91" s="92"/>
      <c r="S91" s="90"/>
      <c r="T91" s="89"/>
      <c r="U91" s="92"/>
      <c r="V91" s="89"/>
      <c r="W91" s="91"/>
      <c r="X91" s="92"/>
      <c r="Y91" s="90"/>
      <c r="Z91" s="104"/>
      <c r="AA91" s="65"/>
      <c r="AB91" s="65"/>
      <c r="AC91" s="66"/>
    </row>
    <row r="92" spans="1:31" s="20" customFormat="1" ht="18" customHeight="1" x14ac:dyDescent="0.25">
      <c r="B92" s="124" t="s">
        <v>97</v>
      </c>
      <c r="C92" s="125"/>
      <c r="D92" s="98" t="s">
        <v>64</v>
      </c>
      <c r="E92" s="78">
        <v>5208.33</v>
      </c>
      <c r="F92" s="79">
        <f>E92*$C$116</f>
        <v>5208.33</v>
      </c>
      <c r="G92" s="93">
        <v>20833.330000000002</v>
      </c>
      <c r="H92" s="79">
        <f>G92*$C$116</f>
        <v>20833.330000000002</v>
      </c>
      <c r="I92" s="93">
        <v>21458.33</v>
      </c>
      <c r="J92" s="79">
        <f>I92*$C$116</f>
        <v>21458.33</v>
      </c>
      <c r="K92" s="93">
        <v>22102.080000000002</v>
      </c>
      <c r="L92" s="79">
        <f>K92*$C$116</f>
        <v>22102.080000000002</v>
      </c>
      <c r="M92" s="93">
        <v>22765.15</v>
      </c>
      <c r="N92" s="79">
        <f>M92*$C$116</f>
        <v>22765.15</v>
      </c>
      <c r="O92" s="93">
        <v>23448.1</v>
      </c>
      <c r="P92" s="79">
        <f>O92*$C$116</f>
        <v>23448.1</v>
      </c>
      <c r="Q92" s="78">
        <v>24151.54</v>
      </c>
      <c r="R92" s="79">
        <f>Q92*$C$116</f>
        <v>24151.54</v>
      </c>
      <c r="S92" s="93">
        <v>24876.09</v>
      </c>
      <c r="T92" s="79">
        <f>S92*$C$116</f>
        <v>24876.09</v>
      </c>
      <c r="U92" s="78">
        <v>25622.37</v>
      </c>
      <c r="V92" s="79">
        <f>U92*$C$116</f>
        <v>25622.37</v>
      </c>
      <c r="W92" s="93">
        <v>26391.040000000001</v>
      </c>
      <c r="X92" s="82">
        <f>W92*$C$116</f>
        <v>26391.040000000001</v>
      </c>
      <c r="Y92" s="85"/>
      <c r="Z92" s="104"/>
      <c r="AA92" s="65"/>
      <c r="AB92" s="65"/>
      <c r="AC92" s="66"/>
    </row>
    <row r="93" spans="1:31" s="20" customFormat="1" ht="15.75" customHeight="1" thickBot="1" x14ac:dyDescent="0.3">
      <c r="B93" s="99"/>
      <c r="C93" s="100"/>
      <c r="D93" s="101"/>
      <c r="E93" s="83" t="s">
        <v>65</v>
      </c>
      <c r="F93" s="84" t="s">
        <v>66</v>
      </c>
      <c r="G93" s="85" t="s">
        <v>65</v>
      </c>
      <c r="H93" s="84" t="s">
        <v>66</v>
      </c>
      <c r="I93" s="85" t="s">
        <v>65</v>
      </c>
      <c r="J93" s="84" t="s">
        <v>66</v>
      </c>
      <c r="K93" s="85" t="s">
        <v>65</v>
      </c>
      <c r="L93" s="84" t="s">
        <v>66</v>
      </c>
      <c r="M93" s="85" t="s">
        <v>65</v>
      </c>
      <c r="N93" s="84" t="s">
        <v>66</v>
      </c>
      <c r="O93" s="85" t="s">
        <v>65</v>
      </c>
      <c r="P93" s="84" t="s">
        <v>66</v>
      </c>
      <c r="Q93" s="83" t="s">
        <v>65</v>
      </c>
      <c r="R93" s="86" t="s">
        <v>66</v>
      </c>
      <c r="S93" s="85" t="s">
        <v>65</v>
      </c>
      <c r="T93" s="84" t="s">
        <v>66</v>
      </c>
      <c r="U93" s="83" t="s">
        <v>65</v>
      </c>
      <c r="V93" s="84" t="s">
        <v>66</v>
      </c>
      <c r="W93" s="85" t="s">
        <v>65</v>
      </c>
      <c r="X93" s="86" t="s">
        <v>66</v>
      </c>
      <c r="Y93" s="94"/>
      <c r="Z93" s="104"/>
      <c r="AA93" s="65"/>
      <c r="AB93" s="65"/>
      <c r="AC93" s="66"/>
    </row>
    <row r="94" spans="1:31" s="20" customFormat="1" ht="18" customHeight="1" thickBot="1" x14ac:dyDescent="0.3">
      <c r="B94" s="147" t="s">
        <v>71</v>
      </c>
      <c r="C94" s="148"/>
      <c r="D94" s="149"/>
      <c r="E94" s="183">
        <f>F92*12</f>
        <v>62499.96</v>
      </c>
      <c r="F94" s="184"/>
      <c r="G94" s="183">
        <f t="shared" ref="G94" si="63">H92*12</f>
        <v>249999.96000000002</v>
      </c>
      <c r="H94" s="184"/>
      <c r="I94" s="183">
        <f t="shared" ref="I94" si="64">J92*12</f>
        <v>257499.96000000002</v>
      </c>
      <c r="J94" s="184"/>
      <c r="K94" s="183">
        <f t="shared" ref="K94" si="65">L92*12</f>
        <v>265224.96000000002</v>
      </c>
      <c r="L94" s="184"/>
      <c r="M94" s="183">
        <f t="shared" ref="M94" si="66">N92*12</f>
        <v>273181.80000000005</v>
      </c>
      <c r="N94" s="184"/>
      <c r="O94" s="183">
        <f t="shared" ref="O94" si="67">P92*12</f>
        <v>281377.19999999995</v>
      </c>
      <c r="P94" s="184"/>
      <c r="Q94" s="183">
        <f t="shared" ref="Q94" si="68">R92*12</f>
        <v>289818.48</v>
      </c>
      <c r="R94" s="184"/>
      <c r="S94" s="183">
        <f t="shared" ref="S94" si="69">T92*12</f>
        <v>298513.08</v>
      </c>
      <c r="T94" s="184"/>
      <c r="U94" s="183">
        <f t="shared" ref="U94" si="70">V92*12</f>
        <v>307468.44</v>
      </c>
      <c r="V94" s="184"/>
      <c r="W94" s="183">
        <f t="shared" ref="W94" si="71">X92*12</f>
        <v>316692.47999999998</v>
      </c>
      <c r="X94" s="185"/>
      <c r="Y94" s="105">
        <f>SUM(E94:W94)</f>
        <v>2602276.3200000003</v>
      </c>
      <c r="Z94" s="87">
        <f>Y94/10</f>
        <v>260227.63200000004</v>
      </c>
      <c r="AA94" s="65"/>
      <c r="AB94" s="65"/>
      <c r="AC94" s="66"/>
    </row>
    <row r="95" spans="1:31" s="20" customFormat="1" ht="15.75" customHeight="1" thickBot="1" x14ac:dyDescent="0.3">
      <c r="B95" s="140"/>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2"/>
      <c r="AA95" s="65"/>
      <c r="AB95" s="65"/>
      <c r="AC95" s="65"/>
      <c r="AD95" s="65"/>
      <c r="AE95" s="66"/>
    </row>
    <row r="96" spans="1:31" s="20" customFormat="1" ht="18.75" customHeight="1" x14ac:dyDescent="0.25">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75" x14ac:dyDescent="0.25">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75" x14ac:dyDescent="0.25">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3">
      <c r="B99" s="172" t="s">
        <v>99</v>
      </c>
      <c r="C99" s="172"/>
      <c r="D99" s="172"/>
      <c r="E99" s="19"/>
      <c r="F99" s="19"/>
      <c r="G99" s="19"/>
      <c r="H99" s="19"/>
      <c r="I99" s="19"/>
      <c r="J99" s="19"/>
      <c r="K99" s="19"/>
      <c r="L99" s="19"/>
      <c r="M99" s="19"/>
      <c r="N99" s="19"/>
      <c r="O99" s="19"/>
      <c r="P99" s="19"/>
      <c r="Q99" s="19"/>
      <c r="R99" s="19"/>
      <c r="S99" s="19"/>
      <c r="T99" s="19"/>
      <c r="U99" s="19"/>
      <c r="V99" s="19"/>
      <c r="W99" s="19"/>
      <c r="X99" s="19"/>
      <c r="Y99" s="20"/>
      <c r="Z99" s="20"/>
    </row>
    <row r="100" spans="1:26" ht="16.5" thickBot="1" x14ac:dyDescent="0.3">
      <c r="B100" s="173" t="s">
        <v>100</v>
      </c>
      <c r="C100" s="174"/>
      <c r="D100" s="174"/>
      <c r="E100" s="175" t="s">
        <v>48</v>
      </c>
      <c r="F100" s="176"/>
      <c r="G100" s="177" t="s">
        <v>49</v>
      </c>
      <c r="H100" s="176"/>
      <c r="I100" s="177" t="s">
        <v>50</v>
      </c>
      <c r="J100" s="176"/>
      <c r="K100" s="158" t="s">
        <v>51</v>
      </c>
      <c r="L100" s="159"/>
      <c r="M100" s="158" t="s">
        <v>52</v>
      </c>
      <c r="N100" s="159"/>
      <c r="O100" s="158" t="s">
        <v>53</v>
      </c>
      <c r="P100" s="159"/>
      <c r="Q100" s="158" t="s">
        <v>54</v>
      </c>
      <c r="R100" s="159"/>
      <c r="S100" s="158" t="s">
        <v>55</v>
      </c>
      <c r="T100" s="159"/>
      <c r="U100" s="158" t="s">
        <v>56</v>
      </c>
      <c r="V100" s="159"/>
      <c r="W100" s="158" t="s">
        <v>57</v>
      </c>
      <c r="X100" s="159"/>
      <c r="Y100" s="160" t="s">
        <v>101</v>
      </c>
    </row>
    <row r="101" spans="1:26" ht="32.25" thickBot="1" x14ac:dyDescent="0.3">
      <c r="B101" s="46" t="s">
        <v>102</v>
      </c>
      <c r="C101" s="162" t="s">
        <v>103</v>
      </c>
      <c r="D101" s="163"/>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61"/>
    </row>
    <row r="102" spans="1:26" ht="52.5" customHeight="1" x14ac:dyDescent="0.25">
      <c r="B102" s="47" t="s">
        <v>105</v>
      </c>
      <c r="C102" s="128" t="s">
        <v>106</v>
      </c>
      <c r="D102" s="129"/>
      <c r="E102" s="58">
        <v>60.32</v>
      </c>
      <c r="F102" s="43">
        <f>MAX(ROUND(E102*$C$116,2),0)</f>
        <v>60.32</v>
      </c>
      <c r="G102" s="58">
        <v>62.13</v>
      </c>
      <c r="H102" s="43">
        <f>MAX(ROUND(G102*$C$116,2),0)</f>
        <v>62.13</v>
      </c>
      <c r="I102" s="58">
        <v>63.99</v>
      </c>
      <c r="J102" s="43">
        <f>MAX(ROUND(I102*$C$116,2),0)</f>
        <v>63.99</v>
      </c>
      <c r="K102" s="58">
        <v>65.91</v>
      </c>
      <c r="L102" s="43">
        <f>MAX(ROUND(K102*$C$116,2),0)</f>
        <v>65.91</v>
      </c>
      <c r="M102" s="58">
        <v>67.89</v>
      </c>
      <c r="N102" s="43">
        <f>MAX(ROUND(M102*$C$116,2),0)</f>
        <v>67.89</v>
      </c>
      <c r="O102" s="58">
        <v>69.930000000000007</v>
      </c>
      <c r="P102" s="43">
        <f>MAX(ROUND(O102*$C$116,2),0)</f>
        <v>69.930000000000007</v>
      </c>
      <c r="Q102" s="58">
        <v>72.02</v>
      </c>
      <c r="R102" s="43">
        <f>MAX(ROUND(Q102*$C$116,2),0)</f>
        <v>72.02</v>
      </c>
      <c r="S102" s="58">
        <v>74.180000000000007</v>
      </c>
      <c r="T102" s="43">
        <f>MAX(ROUND(S102*$C$116,2),0)</f>
        <v>74.180000000000007</v>
      </c>
      <c r="U102" s="58">
        <v>76.41</v>
      </c>
      <c r="V102" s="43">
        <f>MAX(ROUND(U102*$C$116,2),0)</f>
        <v>76.41</v>
      </c>
      <c r="W102" s="58">
        <v>78.7</v>
      </c>
      <c r="X102" s="43">
        <f>MAX(ROUND(W102*$C$116,2),0)</f>
        <v>78.7</v>
      </c>
      <c r="Y102" s="45">
        <f>(F102+H102+J102+L102+N102+P102+R102+T102+V102+X102)/10</f>
        <v>69.147999999999996</v>
      </c>
    </row>
    <row r="103" spans="1:26" ht="31.5" customHeight="1" x14ac:dyDescent="0.25">
      <c r="B103" s="47" t="s">
        <v>107</v>
      </c>
      <c r="C103" s="128" t="s">
        <v>108</v>
      </c>
      <c r="D103" s="129"/>
      <c r="E103" s="58">
        <v>102.87</v>
      </c>
      <c r="F103" s="43">
        <f>MAX(ROUND(E103*$C$116,2),0)</f>
        <v>102.87</v>
      </c>
      <c r="G103" s="58">
        <v>105.96</v>
      </c>
      <c r="H103" s="43">
        <f>MAX(ROUND(G103*$C$116,2),0)</f>
        <v>105.96</v>
      </c>
      <c r="I103" s="58">
        <v>109.14</v>
      </c>
      <c r="J103" s="43">
        <f>MAX(ROUND(I103*$C$116,2),0)</f>
        <v>109.14</v>
      </c>
      <c r="K103" s="58">
        <v>112.41</v>
      </c>
      <c r="L103" s="43">
        <f>MAX(ROUND(K103*$C$116,2),0)</f>
        <v>112.41</v>
      </c>
      <c r="M103" s="58">
        <v>115.78</v>
      </c>
      <c r="N103" s="43">
        <f>MAX(ROUND(M103*$C$116,2),0)</f>
        <v>115.78</v>
      </c>
      <c r="O103" s="58">
        <v>119.26</v>
      </c>
      <c r="P103" s="43">
        <f>MAX(ROUND(O103*$C$116,2),0)</f>
        <v>119.26</v>
      </c>
      <c r="Q103" s="58">
        <v>122.83</v>
      </c>
      <c r="R103" s="43">
        <f>MAX(ROUND(Q103*$C$116,2),0)</f>
        <v>122.83</v>
      </c>
      <c r="S103" s="58">
        <v>126.52</v>
      </c>
      <c r="T103" s="43">
        <f>MAX(ROUND(S103*$C$116,2),0)</f>
        <v>126.52</v>
      </c>
      <c r="U103" s="58">
        <v>130.31</v>
      </c>
      <c r="V103" s="43">
        <f>MAX(ROUND(U103*$C$116,2),0)</f>
        <v>130.31</v>
      </c>
      <c r="W103" s="58">
        <v>134.22</v>
      </c>
      <c r="X103" s="43">
        <f>MAX(ROUND(W103*$C$116,2),0)</f>
        <v>134.22</v>
      </c>
      <c r="Y103" s="45">
        <f t="shared" ref="Y103:Y105" si="72">(F103+H103+J103+L103+N103+P103+R103+T103+V103+X103)/10</f>
        <v>117.92999999999999</v>
      </c>
    </row>
    <row r="104" spans="1:26" ht="32.25" customHeight="1" x14ac:dyDescent="0.25">
      <c r="B104" s="47" t="s">
        <v>109</v>
      </c>
      <c r="C104" s="128" t="s">
        <v>110</v>
      </c>
      <c r="D104" s="129"/>
      <c r="E104" s="58">
        <v>95.71</v>
      </c>
      <c r="F104" s="43">
        <f>MAX(ROUND(E104*$C$116,2),0)</f>
        <v>95.71</v>
      </c>
      <c r="G104" s="58">
        <v>98.58</v>
      </c>
      <c r="H104" s="43">
        <f>MAX(ROUND(G104*$C$116,2),0)</f>
        <v>98.58</v>
      </c>
      <c r="I104" s="58">
        <v>101.54</v>
      </c>
      <c r="J104" s="43">
        <f>MAX(ROUND(I104*$C$116,2),0)</f>
        <v>101.54</v>
      </c>
      <c r="K104" s="58">
        <v>104.59</v>
      </c>
      <c r="L104" s="43">
        <f>MAX(ROUND(K104*$C$116,2),0)</f>
        <v>104.59</v>
      </c>
      <c r="M104" s="58">
        <v>107.72</v>
      </c>
      <c r="N104" s="43">
        <f>MAX(ROUND(M104*$C$116,2),0)</f>
        <v>107.72</v>
      </c>
      <c r="O104" s="58">
        <v>110.95</v>
      </c>
      <c r="P104" s="43">
        <f>MAX(ROUND(O104*$C$116,2),0)</f>
        <v>110.95</v>
      </c>
      <c r="Q104" s="58">
        <v>114.28</v>
      </c>
      <c r="R104" s="43">
        <f>MAX(ROUND(Q104*$C$116,2),0)</f>
        <v>114.28</v>
      </c>
      <c r="S104" s="58">
        <v>117.71</v>
      </c>
      <c r="T104" s="43">
        <f>MAX(ROUND(S104*$C$116,2),0)</f>
        <v>117.71</v>
      </c>
      <c r="U104" s="58">
        <v>121.24</v>
      </c>
      <c r="V104" s="43">
        <f>MAX(ROUND(U104*$C$116,2),0)</f>
        <v>121.24</v>
      </c>
      <c r="W104" s="58">
        <v>124.88</v>
      </c>
      <c r="X104" s="43">
        <f>MAX(ROUND(W104*$C$116,2),0)</f>
        <v>124.88</v>
      </c>
      <c r="Y104" s="45">
        <f t="shared" si="72"/>
        <v>109.72</v>
      </c>
    </row>
    <row r="105" spans="1:26" ht="33.75" customHeight="1" thickBot="1" x14ac:dyDescent="0.3">
      <c r="B105" s="48" t="s">
        <v>111</v>
      </c>
      <c r="C105" s="178" t="s">
        <v>112</v>
      </c>
      <c r="D105" s="179"/>
      <c r="E105" s="59">
        <v>87.93</v>
      </c>
      <c r="F105" s="44">
        <f>MAX(ROUND(E105*$C$116,2),0)</f>
        <v>87.93</v>
      </c>
      <c r="G105" s="59">
        <v>90.57</v>
      </c>
      <c r="H105" s="44">
        <f>MAX(ROUND(G105*$C$116,2),0)</f>
        <v>90.57</v>
      </c>
      <c r="I105" s="59">
        <v>93.28</v>
      </c>
      <c r="J105" s="44">
        <f>MAX(ROUND(I105*$C$116,2),0)</f>
        <v>93.28</v>
      </c>
      <c r="K105" s="59">
        <v>96.08</v>
      </c>
      <c r="L105" s="44">
        <f>MAX(ROUND(K105*$C$116,2),0)</f>
        <v>96.08</v>
      </c>
      <c r="M105" s="59">
        <v>98.97</v>
      </c>
      <c r="N105" s="44">
        <f>MAX(ROUND(M105*$C$116,2),0)</f>
        <v>98.97</v>
      </c>
      <c r="O105" s="59">
        <v>101.93</v>
      </c>
      <c r="P105" s="44">
        <f>MAX(ROUND(O105*$C$116,2),0)</f>
        <v>101.93</v>
      </c>
      <c r="Q105" s="59">
        <v>104.99</v>
      </c>
      <c r="R105" s="44">
        <f>MAX(ROUND(Q105*$C$116,2),0)</f>
        <v>104.99</v>
      </c>
      <c r="S105" s="59">
        <v>108.14</v>
      </c>
      <c r="T105" s="44">
        <f>MAX(ROUND(S105*$C$116,2),0)</f>
        <v>108.14</v>
      </c>
      <c r="U105" s="59">
        <v>111.39</v>
      </c>
      <c r="V105" s="44">
        <f>MAX(ROUND(U105*$C$116,2),0)</f>
        <v>111.39</v>
      </c>
      <c r="W105" s="59">
        <v>114.73</v>
      </c>
      <c r="X105" s="44">
        <f>MAX(ROUND(W105*$C$116,2),0)</f>
        <v>114.73</v>
      </c>
      <c r="Y105" s="45">
        <f t="shared" si="72"/>
        <v>100.801</v>
      </c>
    </row>
    <row r="106" spans="1:26" x14ac:dyDescent="0.25">
      <c r="B106" s="164" t="s">
        <v>113</v>
      </c>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6"/>
      <c r="Y106" s="170">
        <f>SUM(Y102:Y105)</f>
        <v>397.59899999999999</v>
      </c>
    </row>
    <row r="107" spans="1:26" ht="15.75" thickBot="1" x14ac:dyDescent="0.3">
      <c r="B107" s="167"/>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9"/>
      <c r="Y107" s="171"/>
    </row>
    <row r="108" spans="1:26" ht="16.5" thickBot="1" x14ac:dyDescent="0.3">
      <c r="B108" s="15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7"/>
    </row>
    <row r="109" spans="1:26" ht="15.75" x14ac:dyDescent="0.25">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75" x14ac:dyDescent="0.25">
      <c r="B110" s="24" t="s">
        <v>114</v>
      </c>
      <c r="C110" s="25"/>
      <c r="I110"/>
      <c r="J110"/>
      <c r="K110"/>
      <c r="L110"/>
      <c r="M110"/>
      <c r="N110"/>
    </row>
    <row r="111" spans="1:26" ht="15.75" x14ac:dyDescent="0.25">
      <c r="B111" s="26" t="s">
        <v>115</v>
      </c>
      <c r="C111" s="27"/>
      <c r="I111"/>
      <c r="J111"/>
      <c r="K111"/>
      <c r="L111"/>
      <c r="M111"/>
      <c r="N111"/>
    </row>
    <row r="112" spans="1:26" ht="15.75" x14ac:dyDescent="0.25">
      <c r="B112" s="28" t="s">
        <v>116</v>
      </c>
      <c r="C112" s="29">
        <v>0</v>
      </c>
      <c r="I112"/>
      <c r="J112"/>
      <c r="K112"/>
      <c r="L112"/>
      <c r="M112"/>
      <c r="N112"/>
    </row>
    <row r="113" spans="2:14" ht="15.75" x14ac:dyDescent="0.25">
      <c r="B113" s="28" t="s">
        <v>117</v>
      </c>
      <c r="C113" s="29">
        <v>0</v>
      </c>
      <c r="I113"/>
      <c r="J113"/>
      <c r="K113"/>
      <c r="L113"/>
      <c r="M113"/>
      <c r="N113"/>
    </row>
    <row r="114" spans="2:14" ht="15.75" x14ac:dyDescent="0.25">
      <c r="B114" s="28" t="s">
        <v>118</v>
      </c>
      <c r="C114" s="30">
        <f>C113-C112</f>
        <v>0</v>
      </c>
      <c r="I114"/>
      <c r="J114"/>
      <c r="K114"/>
      <c r="L114"/>
      <c r="M114"/>
      <c r="N114"/>
    </row>
    <row r="115" spans="2:14" ht="15.75" x14ac:dyDescent="0.25">
      <c r="B115" s="28" t="s">
        <v>119</v>
      </c>
      <c r="C115" s="30">
        <f>IFERROR(C114/C112,0)</f>
        <v>0</v>
      </c>
      <c r="I115"/>
      <c r="J115"/>
      <c r="K115"/>
      <c r="L115"/>
      <c r="M115"/>
      <c r="N115"/>
    </row>
    <row r="116" spans="2:14" ht="15.75" x14ac:dyDescent="0.25">
      <c r="B116" s="28" t="s">
        <v>120</v>
      </c>
      <c r="C116" s="30">
        <f>C115+1</f>
        <v>1</v>
      </c>
      <c r="I116"/>
      <c r="J116"/>
      <c r="K116"/>
      <c r="L116"/>
      <c r="M116"/>
      <c r="N116"/>
    </row>
    <row r="117" spans="2:14" x14ac:dyDescent="0.25">
      <c r="I117"/>
      <c r="J117"/>
      <c r="K117"/>
      <c r="L117"/>
      <c r="M117"/>
      <c r="N117"/>
    </row>
    <row r="118" spans="2:14" x14ac:dyDescent="0.25">
      <c r="I118"/>
      <c r="J118"/>
      <c r="K118"/>
      <c r="L118"/>
      <c r="M118"/>
      <c r="N118"/>
    </row>
    <row r="119" spans="2:14" x14ac:dyDescent="0.25">
      <c r="I119"/>
      <c r="J119"/>
      <c r="K119"/>
      <c r="L119"/>
      <c r="M119"/>
      <c r="N119"/>
    </row>
    <row r="120" spans="2:14" x14ac:dyDescent="0.25">
      <c r="I120"/>
      <c r="J120"/>
      <c r="K120"/>
      <c r="L120"/>
      <c r="M120"/>
      <c r="N120"/>
    </row>
    <row r="121" spans="2:14" x14ac:dyDescent="0.25">
      <c r="I121"/>
      <c r="J121"/>
      <c r="K121"/>
      <c r="L121"/>
      <c r="M121"/>
      <c r="N121"/>
    </row>
    <row r="122" spans="2:14" x14ac:dyDescent="0.25">
      <c r="I122"/>
      <c r="J122"/>
      <c r="K122"/>
      <c r="L122"/>
      <c r="M122"/>
      <c r="N122"/>
    </row>
    <row r="123" spans="2:14" x14ac:dyDescent="0.25">
      <c r="I123"/>
      <c r="J123"/>
      <c r="K123"/>
      <c r="L123"/>
      <c r="M123"/>
      <c r="N123"/>
    </row>
    <row r="124" spans="2:14" x14ac:dyDescent="0.25">
      <c r="I124"/>
      <c r="J124"/>
      <c r="K124"/>
      <c r="L124"/>
      <c r="M124"/>
      <c r="N124"/>
    </row>
    <row r="125" spans="2:14" x14ac:dyDescent="0.25">
      <c r="I125"/>
      <c r="J125"/>
      <c r="K125"/>
      <c r="L125"/>
      <c r="M125"/>
      <c r="N125"/>
    </row>
    <row r="126" spans="2:14" x14ac:dyDescent="0.25">
      <c r="I126"/>
      <c r="J126"/>
      <c r="K126"/>
      <c r="L126"/>
      <c r="M126"/>
      <c r="N126"/>
    </row>
    <row r="127" spans="2:14" x14ac:dyDescent="0.25">
      <c r="I127"/>
      <c r="J127"/>
      <c r="K127"/>
      <c r="L127"/>
      <c r="M127"/>
      <c r="N127"/>
    </row>
    <row r="128" spans="2: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row r="215" spans="9:14" x14ac:dyDescent="0.25">
      <c r="I215"/>
      <c r="J215"/>
      <c r="K215"/>
      <c r="L215"/>
      <c r="M215"/>
      <c r="N215"/>
    </row>
    <row r="216" spans="9:14" x14ac:dyDescent="0.25">
      <c r="I216"/>
      <c r="J216"/>
      <c r="K216"/>
      <c r="L216"/>
      <c r="M216"/>
      <c r="N216"/>
    </row>
    <row r="217" spans="9:14" x14ac:dyDescent="0.25">
      <c r="I217"/>
      <c r="J217"/>
      <c r="K217"/>
      <c r="L217"/>
      <c r="M217"/>
      <c r="N217"/>
    </row>
    <row r="218" spans="9:14" x14ac:dyDescent="0.25">
      <c r="I218"/>
      <c r="J218"/>
      <c r="K218"/>
      <c r="L218"/>
      <c r="M218"/>
      <c r="N218"/>
    </row>
    <row r="219" spans="9:14" x14ac:dyDescent="0.25">
      <c r="I219"/>
      <c r="J219"/>
      <c r="K219"/>
      <c r="L219"/>
      <c r="M219"/>
      <c r="N219"/>
    </row>
    <row r="220" spans="9:14" x14ac:dyDescent="0.25">
      <c r="I220"/>
      <c r="J220"/>
      <c r="K220"/>
      <c r="L220"/>
      <c r="M220"/>
      <c r="N220"/>
    </row>
    <row r="221" spans="9:14" x14ac:dyDescent="0.25">
      <c r="I221"/>
      <c r="J221"/>
      <c r="K221"/>
      <c r="L221"/>
      <c r="M221"/>
      <c r="N221"/>
    </row>
    <row r="222" spans="9:14" x14ac:dyDescent="0.25">
      <c r="I222"/>
      <c r="J222"/>
      <c r="K222"/>
      <c r="L222"/>
      <c r="M222"/>
      <c r="N222"/>
    </row>
    <row r="223" spans="9:14" x14ac:dyDescent="0.25">
      <c r="I223"/>
      <c r="J223"/>
      <c r="K223"/>
      <c r="L223"/>
      <c r="M223"/>
      <c r="N223"/>
    </row>
    <row r="224" spans="9:14" x14ac:dyDescent="0.25">
      <c r="I224"/>
      <c r="J224"/>
      <c r="K224"/>
      <c r="L224"/>
      <c r="M224"/>
      <c r="N224"/>
    </row>
    <row r="225" spans="9:14" x14ac:dyDescent="0.25">
      <c r="I225"/>
      <c r="J225"/>
      <c r="K225"/>
      <c r="L225"/>
      <c r="M225"/>
      <c r="N225"/>
    </row>
    <row r="226" spans="9:14" x14ac:dyDescent="0.25">
      <c r="I226"/>
      <c r="J226"/>
      <c r="K226"/>
      <c r="L226"/>
      <c r="M226"/>
      <c r="N226"/>
    </row>
    <row r="227" spans="9:14" x14ac:dyDescent="0.25">
      <c r="I227"/>
      <c r="J227"/>
      <c r="K227"/>
      <c r="L227"/>
      <c r="M227"/>
      <c r="N227"/>
    </row>
    <row r="228" spans="9:14" x14ac:dyDescent="0.25">
      <c r="I228"/>
      <c r="J228"/>
      <c r="K228"/>
      <c r="L228"/>
      <c r="M228"/>
      <c r="N228"/>
    </row>
    <row r="229" spans="9:14" x14ac:dyDescent="0.25">
      <c r="I229"/>
      <c r="J229"/>
      <c r="K229"/>
      <c r="L229"/>
      <c r="M229"/>
      <c r="N229"/>
    </row>
    <row r="230" spans="9:14" x14ac:dyDescent="0.25">
      <c r="I230"/>
      <c r="J230"/>
      <c r="K230"/>
      <c r="L230"/>
      <c r="M230"/>
      <c r="N230"/>
    </row>
    <row r="231" spans="9:14" x14ac:dyDescent="0.25">
      <c r="I231"/>
      <c r="J231"/>
      <c r="K231"/>
      <c r="L231"/>
      <c r="M231"/>
      <c r="N231"/>
    </row>
    <row r="232" spans="9:14" x14ac:dyDescent="0.25">
      <c r="I232"/>
      <c r="J232"/>
      <c r="K232"/>
      <c r="L232"/>
      <c r="M232"/>
      <c r="N232"/>
    </row>
    <row r="233" spans="9:14" x14ac:dyDescent="0.25">
      <c r="I233"/>
      <c r="J233"/>
      <c r="K233"/>
      <c r="L233"/>
      <c r="M233"/>
      <c r="N233"/>
    </row>
    <row r="234" spans="9:14" x14ac:dyDescent="0.25">
      <c r="I234"/>
      <c r="J234"/>
      <c r="K234"/>
      <c r="L234"/>
      <c r="M234"/>
      <c r="N234"/>
    </row>
    <row r="235" spans="9:14" x14ac:dyDescent="0.25">
      <c r="I235"/>
      <c r="J235"/>
      <c r="K235"/>
      <c r="L235"/>
      <c r="M235"/>
      <c r="N235"/>
    </row>
    <row r="236" spans="9:14" x14ac:dyDescent="0.25">
      <c r="I236"/>
      <c r="J236"/>
      <c r="K236"/>
      <c r="L236"/>
      <c r="M236"/>
      <c r="N236"/>
    </row>
    <row r="237" spans="9:14" x14ac:dyDescent="0.25">
      <c r="I237"/>
      <c r="J237"/>
      <c r="K237"/>
      <c r="L237"/>
      <c r="M237"/>
      <c r="N237"/>
    </row>
    <row r="238" spans="9:14" x14ac:dyDescent="0.25">
      <c r="I238"/>
      <c r="J238"/>
      <c r="K238"/>
      <c r="L238"/>
      <c r="M238"/>
      <c r="N238"/>
    </row>
    <row r="239" spans="9:14" x14ac:dyDescent="0.25">
      <c r="I239"/>
      <c r="J239"/>
      <c r="K239"/>
      <c r="L239"/>
      <c r="M239"/>
      <c r="N239"/>
    </row>
    <row r="240" spans="9:14" x14ac:dyDescent="0.25">
      <c r="I240"/>
      <c r="J240"/>
      <c r="K240"/>
      <c r="L240"/>
      <c r="M240"/>
      <c r="N240"/>
    </row>
    <row r="241" spans="9:14" x14ac:dyDescent="0.25">
      <c r="I241"/>
      <c r="J241"/>
      <c r="K241"/>
      <c r="L241"/>
      <c r="M241"/>
      <c r="N241"/>
    </row>
    <row r="242" spans="9:14" x14ac:dyDescent="0.25">
      <c r="I242"/>
      <c r="J242"/>
      <c r="K242"/>
      <c r="L242"/>
      <c r="M242"/>
      <c r="N242"/>
    </row>
    <row r="243" spans="9:14" x14ac:dyDescent="0.25">
      <c r="I243"/>
      <c r="J243"/>
      <c r="K243"/>
      <c r="L243"/>
      <c r="M243"/>
      <c r="N243"/>
    </row>
    <row r="244" spans="9:14" x14ac:dyDescent="0.25">
      <c r="I244"/>
      <c r="J244"/>
      <c r="K244"/>
      <c r="L244"/>
      <c r="M244"/>
      <c r="N244"/>
    </row>
    <row r="245" spans="9:14" x14ac:dyDescent="0.25">
      <c r="I245"/>
      <c r="J245"/>
      <c r="K245"/>
      <c r="L245"/>
      <c r="M245"/>
      <c r="N245"/>
    </row>
    <row r="246" spans="9:14" x14ac:dyDescent="0.25">
      <c r="I246"/>
      <c r="J246"/>
      <c r="K246"/>
      <c r="L246"/>
      <c r="M246"/>
      <c r="N246"/>
    </row>
    <row r="247" spans="9:14" x14ac:dyDescent="0.25">
      <c r="I247"/>
      <c r="J247"/>
      <c r="K247"/>
      <c r="L247"/>
      <c r="M247"/>
      <c r="N247"/>
    </row>
    <row r="248" spans="9:14" x14ac:dyDescent="0.25">
      <c r="I248"/>
      <c r="J248"/>
      <c r="K248"/>
      <c r="L248"/>
      <c r="M248"/>
      <c r="N248"/>
    </row>
    <row r="249" spans="9:14" x14ac:dyDescent="0.25">
      <c r="I249"/>
      <c r="J249"/>
      <c r="K249"/>
      <c r="L249"/>
      <c r="M249"/>
      <c r="N249"/>
    </row>
    <row r="250" spans="9:14" x14ac:dyDescent="0.25">
      <c r="I250"/>
      <c r="J250"/>
      <c r="K250"/>
      <c r="L250"/>
      <c r="M250"/>
      <c r="N250"/>
    </row>
    <row r="251" spans="9:14" x14ac:dyDescent="0.25">
      <c r="I251"/>
      <c r="J251"/>
      <c r="K251"/>
      <c r="L251"/>
      <c r="M251"/>
      <c r="N251"/>
    </row>
    <row r="252" spans="9:14" x14ac:dyDescent="0.25">
      <c r="I252"/>
      <c r="J252"/>
      <c r="K252"/>
      <c r="L252"/>
      <c r="M252"/>
      <c r="N252"/>
    </row>
    <row r="253" spans="9:14" x14ac:dyDescent="0.25">
      <c r="I253"/>
      <c r="J253"/>
      <c r="K253"/>
      <c r="L253"/>
      <c r="M253"/>
      <c r="N253"/>
    </row>
    <row r="254" spans="9:14" x14ac:dyDescent="0.25">
      <c r="I254"/>
      <c r="J254"/>
      <c r="K254"/>
      <c r="L254"/>
      <c r="M254"/>
      <c r="N254"/>
    </row>
    <row r="255" spans="9:14" x14ac:dyDescent="0.25">
      <c r="I255"/>
      <c r="J255"/>
      <c r="K255"/>
      <c r="L255"/>
      <c r="M255"/>
      <c r="N255"/>
    </row>
    <row r="256" spans="9:14" x14ac:dyDescent="0.25">
      <c r="I256"/>
      <c r="J256"/>
      <c r="K256"/>
      <c r="L256"/>
      <c r="M256"/>
      <c r="N256"/>
    </row>
    <row r="257" spans="9:14" x14ac:dyDescent="0.25">
      <c r="I257"/>
      <c r="J257"/>
      <c r="K257"/>
      <c r="L257"/>
      <c r="M257"/>
      <c r="N257"/>
    </row>
    <row r="258" spans="9:14" x14ac:dyDescent="0.25">
      <c r="I258"/>
      <c r="J258"/>
      <c r="K258"/>
      <c r="L258"/>
      <c r="M258"/>
      <c r="N258"/>
    </row>
    <row r="259" spans="9:14" x14ac:dyDescent="0.25">
      <c r="I259"/>
      <c r="J259"/>
      <c r="K259"/>
      <c r="L259"/>
      <c r="M259"/>
      <c r="N259"/>
    </row>
    <row r="260" spans="9:14" x14ac:dyDescent="0.25">
      <c r="I260"/>
      <c r="J260"/>
      <c r="K260"/>
      <c r="L260"/>
      <c r="M260"/>
      <c r="N260"/>
    </row>
    <row r="261" spans="9:14" x14ac:dyDescent="0.25">
      <c r="I261"/>
      <c r="J261"/>
      <c r="K261"/>
      <c r="L261"/>
      <c r="M261"/>
      <c r="N261"/>
    </row>
    <row r="262" spans="9:14" x14ac:dyDescent="0.25">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B77:Z77"/>
    <mergeCell ref="B84:C84"/>
    <mergeCell ref="B86:D86"/>
    <mergeCell ref="E86:F86"/>
    <mergeCell ref="G86:H86"/>
    <mergeCell ref="I86:J86"/>
    <mergeCell ref="K86:L86"/>
    <mergeCell ref="M86:N86"/>
    <mergeCell ref="O86:P86"/>
    <mergeCell ref="Q86:R86"/>
    <mergeCell ref="S86:T86"/>
    <mergeCell ref="U86:V86"/>
    <mergeCell ref="W86:X86"/>
    <mergeCell ref="U76:V76"/>
    <mergeCell ref="W76:X76"/>
    <mergeCell ref="B76:D76"/>
    <mergeCell ref="E76:F76"/>
    <mergeCell ref="G76:H76"/>
    <mergeCell ref="I76:J76"/>
    <mergeCell ref="K76:L76"/>
    <mergeCell ref="M76:N76"/>
    <mergeCell ref="O76:P76"/>
    <mergeCell ref="Q76:R76"/>
    <mergeCell ref="S76:T76"/>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s>
  <phoneticPr fontId="29" type="noConversion"/>
  <pageMargins left="0.7" right="0.7" top="0.75" bottom="0.75" header="0.3" footer="0.3"/>
  <pageSetup scale="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228-630E-4DAB-8CF1-42F25A1F675F}">
  <dimension ref="B2:D16"/>
  <sheetViews>
    <sheetView showGridLines="0" zoomScaleNormal="100" workbookViewId="0">
      <selection activeCell="B14" sqref="B14:D14"/>
    </sheetView>
  </sheetViews>
  <sheetFormatPr defaultColWidth="8.85546875" defaultRowHeight="15" x14ac:dyDescent="0.25"/>
  <cols>
    <col min="1" max="1" width="3.42578125" customWidth="1"/>
    <col min="2" max="2" width="91.42578125" customWidth="1"/>
    <col min="4" max="4" width="4.140625" customWidth="1"/>
  </cols>
  <sheetData>
    <row r="2" spans="2:4" ht="72.75" customHeight="1" x14ac:dyDescent="0.25"/>
    <row r="3" spans="2:4" ht="18" x14ac:dyDescent="0.25">
      <c r="B3" s="112" t="s">
        <v>0</v>
      </c>
      <c r="C3" s="112"/>
    </row>
    <row r="4" spans="2:4" ht="18" x14ac:dyDescent="0.25">
      <c r="B4" s="112" t="s">
        <v>1</v>
      </c>
      <c r="C4" s="112"/>
    </row>
    <row r="5" spans="2:4" ht="18" x14ac:dyDescent="0.25">
      <c r="B5" s="110" t="s">
        <v>2</v>
      </c>
      <c r="C5" s="110"/>
    </row>
    <row r="6" spans="2:4" ht="18.75" x14ac:dyDescent="0.3">
      <c r="B6" s="61" t="s">
        <v>3</v>
      </c>
      <c r="C6" s="1"/>
    </row>
    <row r="7" spans="2:4" ht="18" x14ac:dyDescent="0.25">
      <c r="B7" s="112" t="s">
        <v>4</v>
      </c>
      <c r="C7" s="112"/>
    </row>
    <row r="8" spans="2:4" ht="18.75" x14ac:dyDescent="0.3">
      <c r="B8" s="62" t="s">
        <v>5</v>
      </c>
      <c r="C8" s="1"/>
    </row>
    <row r="10" spans="2:4" ht="15" customHeight="1" x14ac:dyDescent="0.25">
      <c r="B10" s="194" t="s">
        <v>121</v>
      </c>
      <c r="C10" s="195"/>
      <c r="D10" s="196"/>
    </row>
    <row r="11" spans="2:4" x14ac:dyDescent="0.25">
      <c r="B11" s="197"/>
      <c r="C11" s="198"/>
      <c r="D11" s="199"/>
    </row>
    <row r="12" spans="2:4" ht="15.75" thickBot="1" x14ac:dyDescent="0.3">
      <c r="B12" s="200"/>
      <c r="C12" s="201"/>
      <c r="D12" s="202"/>
    </row>
    <row r="13" spans="2:4" ht="93.75" customHeight="1" x14ac:dyDescent="0.25">
      <c r="B13" s="203" t="s">
        <v>122</v>
      </c>
      <c r="C13" s="204"/>
      <c r="D13" s="205"/>
    </row>
    <row r="14" spans="2:4" ht="111" customHeight="1" x14ac:dyDescent="0.25">
      <c r="B14" s="206" t="s">
        <v>123</v>
      </c>
      <c r="C14" s="207"/>
      <c r="D14" s="208"/>
    </row>
    <row r="15" spans="2:4" x14ac:dyDescent="0.25">
      <c r="B15" s="188" t="s">
        <v>124</v>
      </c>
      <c r="C15" s="189"/>
      <c r="D15" s="190"/>
    </row>
    <row r="16" spans="2:4" ht="153" customHeight="1" thickBot="1" x14ac:dyDescent="0.3">
      <c r="B16" s="191"/>
      <c r="C16" s="192"/>
      <c r="D16" s="193"/>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7B78741467C14C878A5B0097A87745" ma:contentTypeVersion="19" ma:contentTypeDescription="Create a new document." ma:contentTypeScope="" ma:versionID="3efa3e57aa44fbeb34ec240312b60fc5">
  <xsd:schema xmlns:xsd="http://www.w3.org/2001/XMLSchema" xmlns:xs="http://www.w3.org/2001/XMLSchema" xmlns:p="http://schemas.microsoft.com/office/2006/metadata/properties" xmlns:ns2="253e0ed4-81c1-4a2f-b287-3946572c9a79" xmlns:ns3="5222accd-60b6-4afb-8c15-e4ac037bc798" targetNamespace="http://schemas.microsoft.com/office/2006/metadata/properties" ma:root="true" ma:fieldsID="68936914356658427595b1554b22b58d" ns2:_="" ns3:_="">
    <xsd:import namespace="253e0ed4-81c1-4a2f-b287-3946572c9a79"/>
    <xsd:import namespace="5222accd-60b6-4afb-8c15-e4ac037bc798"/>
    <xsd:element name="properties">
      <xsd:complexType>
        <xsd:sequence>
          <xsd:element name="documentManagement">
            <xsd:complexType>
              <xsd:all>
                <xsd:element ref="ns2:MediaServiceMetadata" minOccurs="0"/>
                <xsd:element ref="ns2:MediaServiceFastMetadata" minOccurs="0"/>
                <xsd:element ref="ns2:Writer" minOccurs="0"/>
                <xsd:element ref="ns2:Status" minOccurs="0"/>
                <xsd:element ref="ns2:OrderBy" minOccurs="0"/>
                <xsd:element ref="ns2:Stat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e0ed4-81c1-4a2f-b287-3946572c9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riter" ma:index="10" nillable="true" ma:displayName="Writer" ma:internalName="Writer">
      <xsd:simpleType>
        <xsd:restriction base="dms:Text">
          <xsd:maxLength value="255"/>
        </xsd:restriction>
      </xsd:simpleType>
    </xsd:element>
    <xsd:element name="Status" ma:index="11" nillable="true" ma:displayName="Status" ma:format="Dropdown" ma:internalName="Status">
      <xsd:complexType>
        <xsd:complexContent>
          <xsd:extension base="dms:MultiChoice">
            <xsd:sequence>
              <xsd:element name="Value" maxOccurs="unbounded" minOccurs="0" nillable="true">
                <xsd:simpleType>
                  <xsd:restriction base="dms:Choice">
                    <xsd:enumeration value="Pre-Bid"/>
                    <xsd:enumeration value="In Progress"/>
                    <xsd:enumeration value="Submitted"/>
                    <xsd:enumeration value="No Bid"/>
                    <xsd:enumeration value="RFP Cancelled"/>
                    <xsd:enumeration value="Awarded MI"/>
                    <xsd:enumeration value="Awarded Other"/>
                    <xsd:enumeration value="Ready for Rachel"/>
                    <xsd:enumeration value="Ready for PINK Review"/>
                  </xsd:restriction>
                </xsd:simpleType>
              </xsd:element>
            </xsd:sequence>
          </xsd:extension>
        </xsd:complexContent>
      </xsd:complexType>
    </xsd:element>
    <xsd:element name="OrderBy" ma:index="12" nillable="true" ma:displayName="OrderBy" ma:internalName="OrderBy">
      <xsd:simpleType>
        <xsd:restriction base="dms:Number"/>
      </xsd:simpleType>
    </xsd:element>
    <xsd:element name="State" ma:index="13" nillable="true" ma:displayName="State" ma:internalName="State">
      <xsd:simpleType>
        <xsd:restriction base="dms:Text">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2ce514-ab47-42b6-91bd-b52e536bb07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accd-60b6-4afb-8c15-e4ac037bc79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6019abc-061a-4cf6-8900-135061847348}" ma:internalName="TaxCatchAll" ma:showField="CatchAllData" ma:web="5222accd-60b6-4afb-8c15-e4ac037bc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riter xmlns="253e0ed4-81c1-4a2f-b287-3946572c9a79" xsi:nil="true"/>
    <lcf76f155ced4ddcb4097134ff3c332f xmlns="253e0ed4-81c1-4a2f-b287-3946572c9a79">
      <Terms xmlns="http://schemas.microsoft.com/office/infopath/2007/PartnerControls"/>
    </lcf76f155ced4ddcb4097134ff3c332f>
    <TaxCatchAll xmlns="5222accd-60b6-4afb-8c15-e4ac037bc798" xsi:nil="true"/>
    <State xmlns="253e0ed4-81c1-4a2f-b287-3946572c9a79" xsi:nil="true"/>
    <OrderBy xmlns="253e0ed4-81c1-4a2f-b287-3946572c9a79" xsi:nil="true"/>
    <Status xmlns="253e0ed4-81c1-4a2f-b287-3946572c9a79" xsi:nil="true"/>
  </documentManagement>
</p:properties>
</file>

<file path=customXml/itemProps1.xml><?xml version="1.0" encoding="utf-8"?>
<ds:datastoreItem xmlns:ds="http://schemas.openxmlformats.org/officeDocument/2006/customXml" ds:itemID="{B0D3A1B1-D8B7-4158-A812-C4CF186DE9F5}">
  <ds:schemaRefs>
    <ds:schemaRef ds:uri="http://schemas.microsoft.com/sharepoint/v3/contenttype/forms"/>
  </ds:schemaRefs>
</ds:datastoreItem>
</file>

<file path=customXml/itemProps2.xml><?xml version="1.0" encoding="utf-8"?>
<ds:datastoreItem xmlns:ds="http://schemas.openxmlformats.org/officeDocument/2006/customXml" ds:itemID="{00E0850A-7021-4A45-9D8D-7A3016A11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e0ed4-81c1-4a2f-b287-3946572c9a79"/>
    <ds:schemaRef ds:uri="5222accd-60b6-4afb-8c15-e4ac037bc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D30D3-6891-4609-B39B-8F0188F890FF}">
  <ds:schemaRefs>
    <ds:schemaRef ds:uri="5222accd-60b6-4afb-8c15-e4ac037bc798"/>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www.w3.org/XML/1998/namespace"/>
    <ds:schemaRef ds:uri="http://purl.org/dc/elements/1.1/"/>
    <ds:schemaRef ds:uri="253e0ed4-81c1-4a2f-b287-3946572c9a79"/>
  </ds:schemaRefs>
</ds:datastoreItem>
</file>

<file path=docMetadata/LabelInfo.xml><?xml version="1.0" encoding="utf-8"?>
<clbl:labelList xmlns:clbl="http://schemas.microsoft.com/office/2020/mipLabelMetadata">
  <clbl:label id="{0c7087e5-6358-4969-9f07-3a7e2fec7e28}" enabled="1" method="Standard" siteId="{9c02d424-0baa-4499-b49e-a06177b472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Amy Olds</cp:lastModifiedBy>
  <cp:revision/>
  <dcterms:created xsi:type="dcterms:W3CDTF">2014-06-16T11:39:48Z</dcterms:created>
  <dcterms:modified xsi:type="dcterms:W3CDTF">2026-01-04T13:47:17Z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0x010100B77B78741467C14C878A5B0097A87745</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ies>
</file>