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MMIS Provider Services Module\MAXIMUS\"/>
    </mc:Choice>
  </mc:AlternateContent>
  <xr:revisionPtr revIDLastSave="0" documentId="8_{EF2D9078-8FD8-41C8-B3CE-EB9000D3BDAF}" xr6:coauthVersionLast="47" xr6:coauthVersionMax="47" xr10:uidLastSave="{00000000-0000-0000-0000-000000000000}"/>
  <bookViews>
    <workbookView xWindow="-19310" yWindow="-110" windowWidth="19420" windowHeight="10420" tabRatio="730" firstSheet="7" activeTab="19" xr2:uid="{00000000-000D-0000-FFFF-FFFF00000000}"/>
  </bookViews>
  <sheets>
    <sheet name="Version History " sheetId="24" r:id="rId1"/>
    <sheet name="Instructions" sheetId="7" r:id="rId2"/>
    <sheet name="Example F-1 Prov Svcs DDI Costs" sheetId="20" r:id="rId3"/>
    <sheet name="Example F-2 Prov Svcs Ops Costs" sheetId="28" r:id="rId4"/>
    <sheet name="Example F-3 Prov Svcs DDI Pool" sheetId="22" r:id="rId5"/>
    <sheet name="Example F-4 Prov Svcs Ops Pool" sheetId="23" r:id="rId6"/>
    <sheet name="Sch A - Cost Summary" sheetId="1" r:id="rId7"/>
    <sheet name="Sch B- DDI Payment Milestones" sheetId="2" r:id="rId8"/>
    <sheet name="Sch C - Cost of Operations" sheetId="5" r:id="rId9"/>
    <sheet name="Sch D - Enhancement Pool Hours" sheetId="6" r:id="rId10"/>
    <sheet name="Sch E - Resource Hourly Rates" sheetId="3" r:id="rId11"/>
    <sheet name="F-1 Provider Svcs DDI Costs" sheetId="25" r:id="rId12"/>
    <sheet name="F-2 Provider Svcs Ops Costs" sheetId="21" r:id="rId13"/>
    <sheet name="F-3 Provider Svcs DDI Pool Cost" sheetId="26" r:id="rId14"/>
    <sheet name="F-4 Provider Svcs Ops Pool" sheetId="27" r:id="rId15"/>
    <sheet name="G-1 Provider Svcs DDI Cost" sheetId="29" r:id="rId16"/>
    <sheet name="G-2 Provider Svcs Ops Cost" sheetId="30" r:id="rId17"/>
    <sheet name="G-3 Provider Svcs DDI Pool" sheetId="31" r:id="rId18"/>
    <sheet name="G-4 Provider Svcs Ops Pool" sheetId="32" r:id="rId19"/>
    <sheet name="H-1 Provider Svcs DDI Cost" sheetId="33" r:id="rId20"/>
    <sheet name="H-2 Provider Svcs Ops Cost" sheetId="34" r:id="rId21"/>
    <sheet name="H-3 Provider Svcs DDI Pool" sheetId="35" r:id="rId22"/>
    <sheet name="H-4 Provider Svcs Ops Pool" sheetId="36" r:id="rId23"/>
  </sheets>
  <definedNames>
    <definedName name="_xlnm._FilterDatabase" localSheetId="6" hidden="1">'Sch A - Cost Summary'!$A$4:$C$4</definedName>
    <definedName name="_xlnm.Print_Area" localSheetId="2">'Example F-1 Prov Svcs DDI Costs'!$A$1:$S$36</definedName>
    <definedName name="_xlnm.Print_Area" localSheetId="3">'Example F-2 Prov Svcs Ops Costs'!$A$1:$Y$51</definedName>
    <definedName name="_xlnm.Print_Area" localSheetId="4">'Example F-3 Prov Svcs DDI Pool'!$A$1:$Q$35</definedName>
    <definedName name="_xlnm.Print_Area" localSheetId="5">'Example F-4 Prov Svcs Ops Pool'!$A$1:$Q$51</definedName>
    <definedName name="_xlnm.Print_Area" localSheetId="11">'F-1 Provider Svcs DDI Costs'!$A$1:$S$36</definedName>
    <definedName name="_xlnm.Print_Area" localSheetId="12">'F-2 Provider Svcs Ops Costs'!$A$1:$Y$51</definedName>
    <definedName name="_xlnm.Print_Area" localSheetId="13">'F-3 Provider Svcs DDI Pool Cost'!$A$1:$Q$35</definedName>
    <definedName name="_xlnm.Print_Area" localSheetId="14">'F-4 Provider Svcs Ops Pool'!$A$1:$Q$51</definedName>
    <definedName name="_xlnm.Print_Area" localSheetId="15">'G-1 Provider Svcs DDI Cost'!$A$1:$S$36</definedName>
    <definedName name="_xlnm.Print_Area" localSheetId="16">'G-2 Provider Svcs Ops Cost'!$A$1:$Y$51</definedName>
    <definedName name="_xlnm.Print_Area" localSheetId="17">'G-3 Provider Svcs DDI Pool'!$A$1:$Q$35</definedName>
    <definedName name="_xlnm.Print_Area" localSheetId="18">'G-4 Provider Svcs Ops Pool'!$A$1:$Q$51</definedName>
    <definedName name="_xlnm.Print_Area" localSheetId="19">'H-1 Provider Svcs DDI Cost'!$A$1:$S$36</definedName>
    <definedName name="_xlnm.Print_Area" localSheetId="20">'H-2 Provider Svcs Ops Cost'!$A$1:$Y$51</definedName>
    <definedName name="_xlnm.Print_Area" localSheetId="21">'H-3 Provider Svcs DDI Pool'!$A$1:$Q$35</definedName>
    <definedName name="_xlnm.Print_Area" localSheetId="22">'H-4 Provider Svcs Ops Pool'!$A$1:$Q$51</definedName>
    <definedName name="_xlnm.Print_Area" localSheetId="1">Instructions!$A$1:$B$37</definedName>
    <definedName name="_xlnm.Print_Area" localSheetId="0">'Version History '!$A$1:$D$41</definedName>
    <definedName name="_xlnm.Print_Titles" localSheetId="2">'Example F-1 Prov Svcs DDI Costs'!$1:$2</definedName>
    <definedName name="_xlnm.Print_Titles" localSheetId="5">'Example F-4 Prov Svcs Ops Pool'!$A:$B</definedName>
    <definedName name="_xlnm.Print_Titles" localSheetId="11">'F-1 Provider Svcs DDI Costs'!$1:$2</definedName>
    <definedName name="_xlnm.Print_Titles" localSheetId="14">'F-4 Provider Svcs Ops Pool'!$A:$B</definedName>
    <definedName name="_xlnm.Print_Titles" localSheetId="15">'G-1 Provider Svcs DDI Cost'!$1:$2</definedName>
    <definedName name="_xlnm.Print_Titles" localSheetId="18">'G-4 Provider Svcs Ops Pool'!$A:$B</definedName>
    <definedName name="_xlnm.Print_Titles" localSheetId="19">'H-1 Provider Svcs DDI Cost'!$1:$2</definedName>
    <definedName name="_xlnm.Print_Titles" localSheetId="22">'H-4 Provider Svcs Ops Pool'!$A:$B</definedName>
    <definedName name="_xlnm.Print_Titles" localSheetId="1">Instructions!$1:$1</definedName>
    <definedName name="_xlnm.Print_Titles" localSheetId="6">'Sch A - Cost Summary'!#REF!</definedName>
    <definedName name="_xlnm.Print_Titles" localSheetId="7">'Sch B- DDI Payment Milestones'!$5:$5</definedName>
    <definedName name="_xlnm.Print_Titles" localSheetId="8">'Sch C - Cost of Operations'!$3:$3</definedName>
    <definedName name="_xlnm.Print_Titles" localSheetId="9">'Sch D - Enhancement Pool Hours'!$3:$3</definedName>
    <definedName name="_xlnm.Print_Titles" localSheetId="10">'Sch E - Resource Hourly Rates'!$3:$3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6" l="1"/>
  <c r="D36" i="36" s="1"/>
  <c r="P33" i="36"/>
  <c r="P19" i="36"/>
  <c r="N19" i="36"/>
  <c r="L19" i="36"/>
  <c r="J19" i="36"/>
  <c r="H19" i="36"/>
  <c r="F19" i="36"/>
  <c r="D19" i="36"/>
  <c r="P18" i="36"/>
  <c r="N18" i="36"/>
  <c r="L18" i="36"/>
  <c r="J18" i="36"/>
  <c r="H18" i="36"/>
  <c r="F18" i="36"/>
  <c r="D18" i="36"/>
  <c r="P17" i="36"/>
  <c r="N17" i="36"/>
  <c r="L17" i="36"/>
  <c r="J17" i="36"/>
  <c r="H17" i="36"/>
  <c r="F17" i="36"/>
  <c r="D17" i="36"/>
  <c r="P16" i="36"/>
  <c r="N16" i="36"/>
  <c r="L16" i="36"/>
  <c r="J16" i="36"/>
  <c r="H16" i="36"/>
  <c r="F16" i="36"/>
  <c r="D16" i="36"/>
  <c r="P15" i="36"/>
  <c r="N15" i="36"/>
  <c r="L15" i="36"/>
  <c r="J15" i="36"/>
  <c r="H15" i="36"/>
  <c r="F15" i="36"/>
  <c r="D15" i="36"/>
  <c r="P14" i="36"/>
  <c r="N14" i="36"/>
  <c r="L14" i="36"/>
  <c r="J14" i="36"/>
  <c r="H14" i="36"/>
  <c r="F14" i="36"/>
  <c r="D14" i="36"/>
  <c r="P13" i="36"/>
  <c r="N13" i="36"/>
  <c r="L13" i="36"/>
  <c r="J13" i="36"/>
  <c r="H13" i="36"/>
  <c r="F13" i="36"/>
  <c r="D13" i="36"/>
  <c r="P12" i="36"/>
  <c r="N12" i="36"/>
  <c r="L12" i="36"/>
  <c r="J12" i="36"/>
  <c r="H12" i="36"/>
  <c r="F12" i="36"/>
  <c r="D12" i="36"/>
  <c r="P11" i="36"/>
  <c r="N11" i="36"/>
  <c r="L11" i="36"/>
  <c r="J11" i="36"/>
  <c r="J20" i="36" s="1"/>
  <c r="H11" i="36"/>
  <c r="F11" i="36"/>
  <c r="D11" i="36"/>
  <c r="P8" i="36"/>
  <c r="H20" i="36" l="1"/>
  <c r="N20" i="36"/>
  <c r="L20" i="36"/>
  <c r="P20" i="36"/>
  <c r="D20" i="36"/>
  <c r="C22" i="36" s="1"/>
  <c r="F20" i="36"/>
  <c r="C37" i="36"/>
  <c r="E36" i="36"/>
  <c r="P8" i="35"/>
  <c r="D11" i="35"/>
  <c r="F11" i="35"/>
  <c r="H11" i="35"/>
  <c r="H12" i="35" s="1"/>
  <c r="J11" i="35"/>
  <c r="J12" i="35" s="1"/>
  <c r="L11" i="35"/>
  <c r="N11" i="35"/>
  <c r="N12" i="35" s="1"/>
  <c r="P11" i="35"/>
  <c r="P12" i="35" s="1"/>
  <c r="D12" i="35"/>
  <c r="F12" i="35"/>
  <c r="L12" i="35"/>
  <c r="P25" i="35"/>
  <c r="C28" i="35"/>
  <c r="D28" i="35"/>
  <c r="E28" i="35"/>
  <c r="G28" i="35" s="1"/>
  <c r="F28" i="35"/>
  <c r="D29" i="35"/>
  <c r="F29" i="35"/>
  <c r="H28" i="35" l="1"/>
  <c r="H29" i="35" s="1"/>
  <c r="I28" i="35"/>
  <c r="C14" i="35"/>
  <c r="C38" i="36"/>
  <c r="D37" i="36"/>
  <c r="G36" i="36"/>
  <c r="F36" i="36"/>
  <c r="E37" i="36"/>
  <c r="K28" i="35" l="1"/>
  <c r="J28" i="35"/>
  <c r="J29" i="35" s="1"/>
  <c r="F37" i="36"/>
  <c r="E38" i="36"/>
  <c r="H36" i="36"/>
  <c r="G37" i="36"/>
  <c r="I36" i="36"/>
  <c r="C39" i="36"/>
  <c r="D38" i="36"/>
  <c r="M28" i="35" l="1"/>
  <c r="L28" i="35"/>
  <c r="L29" i="35" s="1"/>
  <c r="D39" i="36"/>
  <c r="C40" i="36"/>
  <c r="I37" i="36"/>
  <c r="J36" i="36"/>
  <c r="K36" i="36"/>
  <c r="H37" i="36"/>
  <c r="G38" i="36"/>
  <c r="E39" i="36"/>
  <c r="F38" i="36"/>
  <c r="G12" i="33"/>
  <c r="N28" i="35" l="1"/>
  <c r="N29" i="35" s="1"/>
  <c r="O28" i="35"/>
  <c r="P28" i="35" s="1"/>
  <c r="P29" i="35" s="1"/>
  <c r="C31" i="35" s="1"/>
  <c r="I38" i="36"/>
  <c r="J37" i="36"/>
  <c r="D40" i="36"/>
  <c r="C41" i="36"/>
  <c r="L36" i="36"/>
  <c r="M36" i="36"/>
  <c r="K37" i="36"/>
  <c r="E40" i="36"/>
  <c r="F39" i="36"/>
  <c r="H38" i="36"/>
  <c r="G39" i="36"/>
  <c r="Z11" i="21"/>
  <c r="F40" i="36" l="1"/>
  <c r="E41" i="36"/>
  <c r="O36" i="36"/>
  <c r="N36" i="36"/>
  <c r="M37" i="36"/>
  <c r="H39" i="36"/>
  <c r="G40" i="36"/>
  <c r="C42" i="36"/>
  <c r="D41" i="36"/>
  <c r="J38" i="36"/>
  <c r="I39" i="36"/>
  <c r="K38" i="36"/>
  <c r="L37" i="36"/>
  <c r="F10" i="2"/>
  <c r="F9" i="2"/>
  <c r="F8" i="2"/>
  <c r="K39" i="36" l="1"/>
  <c r="L38" i="36"/>
  <c r="O37" i="36"/>
  <c r="P36" i="36"/>
  <c r="C43" i="36"/>
  <c r="D42" i="36"/>
  <c r="N37" i="36"/>
  <c r="M38" i="36"/>
  <c r="J39" i="36"/>
  <c r="I40" i="36"/>
  <c r="F41" i="36"/>
  <c r="E42" i="36"/>
  <c r="G41" i="36"/>
  <c r="H40" i="36"/>
  <c r="E27" i="2"/>
  <c r="B27" i="2"/>
  <c r="F27" i="2" s="1"/>
  <c r="C27" i="2"/>
  <c r="D27" i="2"/>
  <c r="H29" i="25"/>
  <c r="J29" i="25" s="1"/>
  <c r="L29" i="25" s="1"/>
  <c r="H29" i="29"/>
  <c r="H29" i="33"/>
  <c r="H36" i="34"/>
  <c r="D43" i="36" l="1"/>
  <c r="C44" i="36"/>
  <c r="D44" i="36" s="1"/>
  <c r="D45" i="36" s="1"/>
  <c r="P37" i="36"/>
  <c r="O38" i="36"/>
  <c r="E43" i="36"/>
  <c r="F42" i="36"/>
  <c r="M39" i="36"/>
  <c r="N38" i="36"/>
  <c r="L39" i="36"/>
  <c r="K40" i="36"/>
  <c r="I41" i="36"/>
  <c r="J40" i="36"/>
  <c r="H41" i="36"/>
  <c r="G42" i="36"/>
  <c r="J29" i="33"/>
  <c r="L29" i="33" s="1"/>
  <c r="N29" i="33" s="1"/>
  <c r="P29" i="33" s="1"/>
  <c r="R29" i="33" s="1"/>
  <c r="C28" i="31"/>
  <c r="E28" i="31"/>
  <c r="H36" i="30"/>
  <c r="K36" i="30" s="1"/>
  <c r="N36" i="30" s="1"/>
  <c r="Q36" i="30" s="1"/>
  <c r="T36" i="30" s="1"/>
  <c r="W36" i="30" s="1"/>
  <c r="E28" i="26"/>
  <c r="G28" i="26" s="1"/>
  <c r="I28" i="26" s="1"/>
  <c r="K28" i="26" s="1"/>
  <c r="M28" i="26" s="1"/>
  <c r="E44" i="36" l="1"/>
  <c r="F44" i="36" s="1"/>
  <c r="F45" i="36" s="1"/>
  <c r="F43" i="36"/>
  <c r="M40" i="36"/>
  <c r="N39" i="36"/>
  <c r="P38" i="36"/>
  <c r="O39" i="36"/>
  <c r="H42" i="36"/>
  <c r="G43" i="36"/>
  <c r="J41" i="36"/>
  <c r="I42" i="36"/>
  <c r="L40" i="36"/>
  <c r="K41" i="36"/>
  <c r="F37" i="2"/>
  <c r="F25" i="2"/>
  <c r="F12" i="2"/>
  <c r="G44" i="36" l="1"/>
  <c r="H44" i="36" s="1"/>
  <c r="H45" i="36" s="1"/>
  <c r="H43" i="36"/>
  <c r="O40" i="36"/>
  <c r="P39" i="36"/>
  <c r="K42" i="36"/>
  <c r="L41" i="36"/>
  <c r="N40" i="36"/>
  <c r="M41" i="36"/>
  <c r="J42" i="36"/>
  <c r="I43" i="36"/>
  <c r="G45" i="34"/>
  <c r="C37" i="34"/>
  <c r="D37" i="34" s="1"/>
  <c r="K36" i="34"/>
  <c r="H37" i="34"/>
  <c r="H38" i="34" s="1"/>
  <c r="H39" i="34" s="1"/>
  <c r="H40" i="34" s="1"/>
  <c r="H41" i="34" s="1"/>
  <c r="H42" i="34" s="1"/>
  <c r="H43" i="34" s="1"/>
  <c r="H44" i="34" s="1"/>
  <c r="D36" i="34"/>
  <c r="T34" i="34"/>
  <c r="Q34" i="34"/>
  <c r="N34" i="34"/>
  <c r="K34" i="34"/>
  <c r="H34" i="34"/>
  <c r="Y33" i="34"/>
  <c r="W34" i="34" s="1"/>
  <c r="G20" i="34"/>
  <c r="D11" i="34"/>
  <c r="T9" i="34"/>
  <c r="Q9" i="34"/>
  <c r="N9" i="34"/>
  <c r="K9" i="34"/>
  <c r="H9" i="34"/>
  <c r="Y8" i="34"/>
  <c r="W9" i="34" s="1"/>
  <c r="G30" i="33"/>
  <c r="C30" i="33"/>
  <c r="P27" i="33"/>
  <c r="N27" i="33"/>
  <c r="L27" i="33"/>
  <c r="J27" i="33"/>
  <c r="H27" i="33"/>
  <c r="I29" i="33" s="1"/>
  <c r="I30" i="33" s="1"/>
  <c r="S26" i="33"/>
  <c r="R27" i="33" s="1"/>
  <c r="C12" i="33"/>
  <c r="R9" i="33"/>
  <c r="S11" i="33" s="1"/>
  <c r="P9" i="33"/>
  <c r="Q11" i="33" s="1"/>
  <c r="N9" i="33"/>
  <c r="O11" i="33" s="1"/>
  <c r="L9" i="33"/>
  <c r="J9" i="33"/>
  <c r="K11" i="33" s="1"/>
  <c r="H9" i="33"/>
  <c r="I11" i="33" s="1"/>
  <c r="S8" i="33"/>
  <c r="C36" i="32"/>
  <c r="C37" i="32" s="1"/>
  <c r="P33" i="32"/>
  <c r="P8" i="32"/>
  <c r="G28" i="31"/>
  <c r="D28" i="31"/>
  <c r="D29" i="31" s="1"/>
  <c r="P25" i="31"/>
  <c r="D11" i="31"/>
  <c r="D12" i="31" s="1"/>
  <c r="P8" i="31"/>
  <c r="G45" i="30"/>
  <c r="C37" i="30"/>
  <c r="D37" i="30" s="1"/>
  <c r="H37" i="30"/>
  <c r="H38" i="30" s="1"/>
  <c r="H39" i="30" s="1"/>
  <c r="H40" i="30" s="1"/>
  <c r="H41" i="30" s="1"/>
  <c r="H42" i="30" s="1"/>
  <c r="H43" i="30" s="1"/>
  <c r="H44" i="30" s="1"/>
  <c r="D36" i="30"/>
  <c r="T34" i="30"/>
  <c r="Q34" i="30"/>
  <c r="N34" i="30"/>
  <c r="K34" i="30"/>
  <c r="H34" i="30"/>
  <c r="Y33" i="30"/>
  <c r="W34" i="30" s="1"/>
  <c r="G20" i="30"/>
  <c r="D11" i="30"/>
  <c r="T9" i="30"/>
  <c r="Q9" i="30"/>
  <c r="N9" i="30"/>
  <c r="K9" i="30"/>
  <c r="H9" i="30"/>
  <c r="Y8" i="30"/>
  <c r="W9" i="30" s="1"/>
  <c r="G30" i="29"/>
  <c r="C30" i="29"/>
  <c r="J29" i="29"/>
  <c r="L29" i="29" s="1"/>
  <c r="N29" i="29" s="1"/>
  <c r="P29" i="29" s="1"/>
  <c r="R29" i="29" s="1"/>
  <c r="P27" i="29"/>
  <c r="N27" i="29"/>
  <c r="L27" i="29"/>
  <c r="J27" i="29"/>
  <c r="H27" i="29"/>
  <c r="I29" i="29" s="1"/>
  <c r="I30" i="29" s="1"/>
  <c r="S26" i="29"/>
  <c r="R27" i="29" s="1"/>
  <c r="G12" i="29"/>
  <c r="C12" i="29"/>
  <c r="P9" i="29"/>
  <c r="Q11" i="29" s="1"/>
  <c r="N9" i="29"/>
  <c r="O11" i="29" s="1"/>
  <c r="L9" i="29"/>
  <c r="J9" i="29"/>
  <c r="H9" i="29"/>
  <c r="I11" i="29" s="1"/>
  <c r="I12" i="29" s="1"/>
  <c r="S8" i="29"/>
  <c r="R9" i="29" s="1"/>
  <c r="S11" i="29" s="1"/>
  <c r="G45" i="28"/>
  <c r="C37" i="28"/>
  <c r="C38" i="28" s="1"/>
  <c r="C39" i="28" s="1"/>
  <c r="C40" i="28" s="1"/>
  <c r="C41" i="28" s="1"/>
  <c r="C42" i="28" s="1"/>
  <c r="C43" i="28" s="1"/>
  <c r="C44" i="28" s="1"/>
  <c r="D44" i="28" s="1"/>
  <c r="H36" i="28"/>
  <c r="H37" i="28" s="1"/>
  <c r="H38" i="28" s="1"/>
  <c r="H39" i="28" s="1"/>
  <c r="H40" i="28" s="1"/>
  <c r="H41" i="28" s="1"/>
  <c r="H42" i="28" s="1"/>
  <c r="H43" i="28" s="1"/>
  <c r="H44" i="28" s="1"/>
  <c r="D36" i="28"/>
  <c r="T34" i="28"/>
  <c r="Q34" i="28"/>
  <c r="N34" i="28"/>
  <c r="K34" i="28"/>
  <c r="H34" i="28"/>
  <c r="Y33" i="28"/>
  <c r="W34" i="28" s="1"/>
  <c r="G20" i="28"/>
  <c r="C12" i="28"/>
  <c r="C13" i="28" s="1"/>
  <c r="H11" i="28"/>
  <c r="K11" i="28" s="1"/>
  <c r="D11" i="28"/>
  <c r="T9" i="28"/>
  <c r="Q9" i="28"/>
  <c r="N9" i="28"/>
  <c r="K9" i="28"/>
  <c r="H9" i="28"/>
  <c r="Y8" i="28"/>
  <c r="W9" i="28" s="1"/>
  <c r="C36" i="27"/>
  <c r="P33" i="27"/>
  <c r="P8" i="27"/>
  <c r="C28" i="26"/>
  <c r="D28" i="26" s="1"/>
  <c r="D29" i="26" s="1"/>
  <c r="P25" i="26"/>
  <c r="D11" i="26"/>
  <c r="D12" i="26" s="1"/>
  <c r="P8" i="26"/>
  <c r="D37" i="28" l="1"/>
  <c r="M11" i="33"/>
  <c r="M12" i="33" s="1"/>
  <c r="K43" i="36"/>
  <c r="L42" i="36"/>
  <c r="O41" i="36"/>
  <c r="P40" i="36"/>
  <c r="J43" i="36"/>
  <c r="I44" i="36"/>
  <c r="J44" i="36" s="1"/>
  <c r="N41" i="36"/>
  <c r="M42" i="36"/>
  <c r="D36" i="32"/>
  <c r="R13" i="30"/>
  <c r="S13" i="30" s="1"/>
  <c r="R12" i="30"/>
  <c r="S12" i="30" s="1"/>
  <c r="R14" i="30"/>
  <c r="S14" i="30" s="1"/>
  <c r="R19" i="30"/>
  <c r="S19" i="30" s="1"/>
  <c r="R11" i="30"/>
  <c r="S11" i="30" s="1"/>
  <c r="R18" i="30"/>
  <c r="S18" i="30" s="1"/>
  <c r="R17" i="30"/>
  <c r="S17" i="30" s="1"/>
  <c r="R16" i="30"/>
  <c r="S16" i="30" s="1"/>
  <c r="R15" i="30"/>
  <c r="S15" i="30" s="1"/>
  <c r="U12" i="30"/>
  <c r="V12" i="30" s="1"/>
  <c r="U18" i="30"/>
  <c r="V18" i="30" s="1"/>
  <c r="U11" i="30"/>
  <c r="V11" i="30" s="1"/>
  <c r="U19" i="30"/>
  <c r="V19" i="30" s="1"/>
  <c r="U13" i="30"/>
  <c r="V13" i="30" s="1"/>
  <c r="U17" i="30"/>
  <c r="V17" i="30" s="1"/>
  <c r="U16" i="30"/>
  <c r="V16" i="30" s="1"/>
  <c r="U15" i="30"/>
  <c r="V15" i="30" s="1"/>
  <c r="U14" i="30"/>
  <c r="V14" i="30" s="1"/>
  <c r="X19" i="34"/>
  <c r="Y19" i="34" s="1"/>
  <c r="X11" i="34"/>
  <c r="Y11" i="34" s="1"/>
  <c r="X18" i="34"/>
  <c r="Y18" i="34" s="1"/>
  <c r="X17" i="34"/>
  <c r="Y17" i="34" s="1"/>
  <c r="X16" i="34"/>
  <c r="Y16" i="34" s="1"/>
  <c r="X15" i="34"/>
  <c r="Y15" i="34" s="1"/>
  <c r="X12" i="34"/>
  <c r="Y12" i="34" s="1"/>
  <c r="X14" i="34"/>
  <c r="Y14" i="34" s="1"/>
  <c r="X13" i="34"/>
  <c r="Y13" i="34" s="1"/>
  <c r="U12" i="34"/>
  <c r="V12" i="34" s="1"/>
  <c r="U13" i="34"/>
  <c r="V13" i="34" s="1"/>
  <c r="U19" i="34"/>
  <c r="V19" i="34" s="1"/>
  <c r="U11" i="34"/>
  <c r="V11" i="34" s="1"/>
  <c r="U18" i="34"/>
  <c r="V18" i="34" s="1"/>
  <c r="U17" i="34"/>
  <c r="V17" i="34" s="1"/>
  <c r="U16" i="34"/>
  <c r="V16" i="34" s="1"/>
  <c r="U15" i="34"/>
  <c r="V15" i="34" s="1"/>
  <c r="U14" i="34"/>
  <c r="V14" i="34" s="1"/>
  <c r="X17" i="30"/>
  <c r="Y17" i="30" s="1"/>
  <c r="X16" i="30"/>
  <c r="Y16" i="30" s="1"/>
  <c r="X18" i="30"/>
  <c r="Y18" i="30" s="1"/>
  <c r="X15" i="30"/>
  <c r="Y15" i="30" s="1"/>
  <c r="X14" i="30"/>
  <c r="Y14" i="30" s="1"/>
  <c r="X13" i="30"/>
  <c r="Y13" i="30" s="1"/>
  <c r="X12" i="30"/>
  <c r="Y12" i="30" s="1"/>
  <c r="X19" i="30"/>
  <c r="Y19" i="30" s="1"/>
  <c r="X11" i="30"/>
  <c r="Y11" i="30" s="1"/>
  <c r="D36" i="27"/>
  <c r="E36" i="27"/>
  <c r="G36" i="27" s="1"/>
  <c r="I36" i="27" s="1"/>
  <c r="K36" i="27" s="1"/>
  <c r="M36" i="27" s="1"/>
  <c r="O36" i="27" s="1"/>
  <c r="R13" i="34"/>
  <c r="S13" i="34" s="1"/>
  <c r="R12" i="34"/>
  <c r="S12" i="34" s="1"/>
  <c r="R14" i="34"/>
  <c r="S14" i="34" s="1"/>
  <c r="R19" i="34"/>
  <c r="S19" i="34" s="1"/>
  <c r="R11" i="34"/>
  <c r="S11" i="34" s="1"/>
  <c r="R18" i="34"/>
  <c r="S18" i="34" s="1"/>
  <c r="R17" i="34"/>
  <c r="S17" i="34" s="1"/>
  <c r="R16" i="34"/>
  <c r="S16" i="34" s="1"/>
  <c r="R15" i="34"/>
  <c r="S15" i="34" s="1"/>
  <c r="D12" i="34"/>
  <c r="K37" i="34"/>
  <c r="K38" i="34" s="1"/>
  <c r="K39" i="34" s="1"/>
  <c r="K40" i="34" s="1"/>
  <c r="K41" i="34" s="1"/>
  <c r="K42" i="34" s="1"/>
  <c r="K43" i="34" s="1"/>
  <c r="K44" i="34" s="1"/>
  <c r="L44" i="34" s="1"/>
  <c r="M44" i="34" s="1"/>
  <c r="N36" i="34"/>
  <c r="Q36" i="34" s="1"/>
  <c r="T36" i="34" s="1"/>
  <c r="W36" i="34" s="1"/>
  <c r="M29" i="33"/>
  <c r="M30" i="33" s="1"/>
  <c r="K29" i="33"/>
  <c r="K30" i="33" s="1"/>
  <c r="I44" i="30"/>
  <c r="J44" i="30" s="1"/>
  <c r="K29" i="29"/>
  <c r="K30" i="29" s="1"/>
  <c r="I12" i="33"/>
  <c r="S29" i="29"/>
  <c r="S30" i="29" s="1"/>
  <c r="Q29" i="29"/>
  <c r="Q30" i="29" s="1"/>
  <c r="I14" i="34"/>
  <c r="J14" i="34" s="1"/>
  <c r="L19" i="34"/>
  <c r="M19" i="34" s="1"/>
  <c r="L11" i="34"/>
  <c r="M11" i="34" s="1"/>
  <c r="C38" i="34"/>
  <c r="I11" i="34"/>
  <c r="J11" i="34" s="1"/>
  <c r="I12" i="34"/>
  <c r="J12" i="34" s="1"/>
  <c r="I13" i="34"/>
  <c r="J13" i="34" s="1"/>
  <c r="O19" i="34"/>
  <c r="P19" i="34" s="1"/>
  <c r="O18" i="34"/>
  <c r="P18" i="34" s="1"/>
  <c r="O17" i="34"/>
  <c r="P17" i="34" s="1"/>
  <c r="O15" i="34"/>
  <c r="P15" i="34" s="1"/>
  <c r="O14" i="34"/>
  <c r="P14" i="34" s="1"/>
  <c r="O11" i="34"/>
  <c r="P11" i="34" s="1"/>
  <c r="L43" i="34"/>
  <c r="M43" i="34" s="1"/>
  <c r="L42" i="34"/>
  <c r="M42" i="34" s="1"/>
  <c r="L41" i="34"/>
  <c r="M41" i="34" s="1"/>
  <c r="L39" i="34"/>
  <c r="M39" i="34" s="1"/>
  <c r="L38" i="34"/>
  <c r="M38" i="34" s="1"/>
  <c r="L37" i="34"/>
  <c r="M37" i="34" s="1"/>
  <c r="L36" i="34"/>
  <c r="M36" i="34" s="1"/>
  <c r="D13" i="34"/>
  <c r="L13" i="34"/>
  <c r="M13" i="34" s="1"/>
  <c r="I44" i="34"/>
  <c r="J44" i="34" s="1"/>
  <c r="I36" i="34"/>
  <c r="J36" i="34" s="1"/>
  <c r="I37" i="34"/>
  <c r="J37" i="34" s="1"/>
  <c r="I38" i="34"/>
  <c r="J38" i="34" s="1"/>
  <c r="I39" i="34"/>
  <c r="J39" i="34" s="1"/>
  <c r="I40" i="34"/>
  <c r="J40" i="34" s="1"/>
  <c r="I41" i="34"/>
  <c r="J41" i="34" s="1"/>
  <c r="I42" i="34"/>
  <c r="J42" i="34" s="1"/>
  <c r="I43" i="34"/>
  <c r="J43" i="34" s="1"/>
  <c r="S29" i="33"/>
  <c r="S30" i="33" s="1"/>
  <c r="O29" i="33"/>
  <c r="O30" i="33" s="1"/>
  <c r="K12" i="33"/>
  <c r="S12" i="33"/>
  <c r="O12" i="33"/>
  <c r="C38" i="32"/>
  <c r="D37" i="32"/>
  <c r="D11" i="32"/>
  <c r="E36" i="32"/>
  <c r="H11" i="31"/>
  <c r="H12" i="31" s="1"/>
  <c r="H28" i="31"/>
  <c r="H29" i="31" s="1"/>
  <c r="I28" i="31"/>
  <c r="K28" i="31" s="1"/>
  <c r="F28" i="31"/>
  <c r="F29" i="31" s="1"/>
  <c r="F11" i="31"/>
  <c r="F12" i="31" s="1"/>
  <c r="D13" i="30"/>
  <c r="C38" i="30"/>
  <c r="D12" i="30"/>
  <c r="I36" i="30"/>
  <c r="J36" i="30" s="1"/>
  <c r="I37" i="30"/>
  <c r="J37" i="30" s="1"/>
  <c r="I38" i="30"/>
  <c r="J38" i="30" s="1"/>
  <c r="I39" i="30"/>
  <c r="J39" i="30" s="1"/>
  <c r="I40" i="30"/>
  <c r="J40" i="30" s="1"/>
  <c r="I41" i="30"/>
  <c r="J41" i="30" s="1"/>
  <c r="I42" i="30"/>
  <c r="J42" i="30" s="1"/>
  <c r="I43" i="30"/>
  <c r="J43" i="30" s="1"/>
  <c r="M11" i="29"/>
  <c r="M12" i="29" s="1"/>
  <c r="K11" i="29"/>
  <c r="K12" i="29" s="1"/>
  <c r="S12" i="29"/>
  <c r="O12" i="29"/>
  <c r="M29" i="29"/>
  <c r="M30" i="29" s="1"/>
  <c r="Q12" i="29"/>
  <c r="O29" i="29"/>
  <c r="O30" i="29" s="1"/>
  <c r="C37" i="27"/>
  <c r="C38" i="27" s="1"/>
  <c r="D11" i="27"/>
  <c r="K36" i="28"/>
  <c r="N36" i="28" s="1"/>
  <c r="N37" i="28" s="1"/>
  <c r="N38" i="28" s="1"/>
  <c r="N39" i="28" s="1"/>
  <c r="D39" i="28"/>
  <c r="D43" i="28"/>
  <c r="D13" i="28"/>
  <c r="C14" i="28"/>
  <c r="K12" i="28"/>
  <c r="N11" i="28"/>
  <c r="O11" i="28" s="1"/>
  <c r="P11" i="28" s="1"/>
  <c r="L11" i="28"/>
  <c r="M11" i="28" s="1"/>
  <c r="I11" i="28"/>
  <c r="J11" i="28" s="1"/>
  <c r="D40" i="28"/>
  <c r="H12" i="28"/>
  <c r="H13" i="28" s="1"/>
  <c r="H14" i="28" s="1"/>
  <c r="I44" i="28"/>
  <c r="J44" i="28" s="1"/>
  <c r="D41" i="28"/>
  <c r="D12" i="28"/>
  <c r="D38" i="28"/>
  <c r="D42" i="28"/>
  <c r="I36" i="28"/>
  <c r="J36" i="28" s="1"/>
  <c r="I37" i="28"/>
  <c r="J37" i="28" s="1"/>
  <c r="I38" i="28"/>
  <c r="J38" i="28" s="1"/>
  <c r="I39" i="28"/>
  <c r="J39" i="28" s="1"/>
  <c r="I40" i="28"/>
  <c r="J40" i="28" s="1"/>
  <c r="I41" i="28"/>
  <c r="J41" i="28" s="1"/>
  <c r="I42" i="28"/>
  <c r="J42" i="28" s="1"/>
  <c r="I43" i="28"/>
  <c r="J43" i="28" s="1"/>
  <c r="D12" i="27"/>
  <c r="F11" i="27"/>
  <c r="E37" i="27"/>
  <c r="H11" i="26"/>
  <c r="H12" i="26" s="1"/>
  <c r="H28" i="26"/>
  <c r="H29" i="26" s="1"/>
  <c r="F28" i="26"/>
  <c r="F29" i="26" s="1"/>
  <c r="F11" i="26"/>
  <c r="F12" i="26" s="1"/>
  <c r="U36" i="34" l="1"/>
  <c r="V36" i="34" s="1"/>
  <c r="Q37" i="34"/>
  <c r="O36" i="34"/>
  <c r="P36" i="34" s="1"/>
  <c r="L40" i="34"/>
  <c r="M40" i="34" s="1"/>
  <c r="J45" i="36"/>
  <c r="P41" i="36"/>
  <c r="O42" i="36"/>
  <c r="M43" i="36"/>
  <c r="N42" i="36"/>
  <c r="L43" i="36"/>
  <c r="K44" i="36"/>
  <c r="L44" i="36" s="1"/>
  <c r="L45" i="36" s="1"/>
  <c r="D37" i="27"/>
  <c r="F36" i="27"/>
  <c r="O13" i="34"/>
  <c r="P13" i="34" s="1"/>
  <c r="O12" i="34"/>
  <c r="P12" i="34" s="1"/>
  <c r="N37" i="34"/>
  <c r="N38" i="34" s="1"/>
  <c r="R36" i="34"/>
  <c r="S36" i="34" s="1"/>
  <c r="O16" i="34"/>
  <c r="P16" i="34" s="1"/>
  <c r="L16" i="34"/>
  <c r="M16" i="34" s="1"/>
  <c r="L17" i="34"/>
  <c r="M17" i="34" s="1"/>
  <c r="C32" i="29"/>
  <c r="C14" i="29"/>
  <c r="B15" i="1" s="1"/>
  <c r="L18" i="34"/>
  <c r="M18" i="34" s="1"/>
  <c r="I15" i="34"/>
  <c r="J15" i="34" s="1"/>
  <c r="L12" i="34"/>
  <c r="M12" i="34" s="1"/>
  <c r="L14" i="34"/>
  <c r="M14" i="34" s="1"/>
  <c r="Q29" i="33"/>
  <c r="Q30" i="33" s="1"/>
  <c r="C32" i="33" s="1"/>
  <c r="L15" i="34"/>
  <c r="M15" i="34" s="1"/>
  <c r="T37" i="34"/>
  <c r="J45" i="34"/>
  <c r="Q38" i="34"/>
  <c r="R37" i="34"/>
  <c r="S37" i="34" s="1"/>
  <c r="I16" i="34"/>
  <c r="J16" i="34" s="1"/>
  <c r="D14" i="34"/>
  <c r="M45" i="34"/>
  <c r="D38" i="34"/>
  <c r="C39" i="34"/>
  <c r="I17" i="34"/>
  <c r="J17" i="34" s="1"/>
  <c r="Q12" i="33"/>
  <c r="C14" i="33" s="1"/>
  <c r="F11" i="32"/>
  <c r="E37" i="32"/>
  <c r="G36" i="32"/>
  <c r="G37" i="32" s="1"/>
  <c r="F36" i="32"/>
  <c r="D12" i="32"/>
  <c r="D38" i="32"/>
  <c r="C39" i="32"/>
  <c r="J11" i="31"/>
  <c r="J12" i="31" s="1"/>
  <c r="J28" i="31"/>
  <c r="J29" i="31" s="1"/>
  <c r="J45" i="30"/>
  <c r="D38" i="30"/>
  <c r="C39" i="30"/>
  <c r="K37" i="30"/>
  <c r="L36" i="30"/>
  <c r="M36" i="30" s="1"/>
  <c r="D14" i="30"/>
  <c r="O36" i="28"/>
  <c r="P36" i="28" s="1"/>
  <c r="L36" i="28"/>
  <c r="M36" i="28" s="1"/>
  <c r="K37" i="28"/>
  <c r="N40" i="28"/>
  <c r="N41" i="28" s="1"/>
  <c r="N42" i="28" s="1"/>
  <c r="O39" i="28"/>
  <c r="P39" i="28" s="1"/>
  <c r="Q36" i="28"/>
  <c r="R36" i="28" s="1"/>
  <c r="S36" i="28" s="1"/>
  <c r="D45" i="28"/>
  <c r="O38" i="28"/>
  <c r="P38" i="28" s="1"/>
  <c r="O37" i="28"/>
  <c r="P37" i="28" s="1"/>
  <c r="K13" i="28"/>
  <c r="L12" i="28"/>
  <c r="M12" i="28" s="1"/>
  <c r="I13" i="28"/>
  <c r="J13" i="28" s="1"/>
  <c r="H15" i="28"/>
  <c r="I14" i="28"/>
  <c r="J14" i="28" s="1"/>
  <c r="D14" i="28"/>
  <c r="C15" i="28"/>
  <c r="J45" i="28"/>
  <c r="I12" i="28"/>
  <c r="J12" i="28" s="1"/>
  <c r="N12" i="28"/>
  <c r="Q11" i="28"/>
  <c r="D38" i="27"/>
  <c r="C39" i="27"/>
  <c r="F37" i="27"/>
  <c r="E38" i="27"/>
  <c r="E39" i="27" s="1"/>
  <c r="H36" i="27"/>
  <c r="G37" i="27"/>
  <c r="G38" i="27" s="1"/>
  <c r="H11" i="27"/>
  <c r="D13" i="27"/>
  <c r="F12" i="27"/>
  <c r="J28" i="26"/>
  <c r="J29" i="26" s="1"/>
  <c r="J11" i="26"/>
  <c r="J12" i="26" s="1"/>
  <c r="M44" i="36" l="1"/>
  <c r="N44" i="36" s="1"/>
  <c r="N43" i="36"/>
  <c r="P42" i="36"/>
  <c r="O43" i="36"/>
  <c r="P20" i="34"/>
  <c r="B25" i="1"/>
  <c r="O37" i="34"/>
  <c r="P37" i="34" s="1"/>
  <c r="N39" i="34"/>
  <c r="O38" i="34"/>
  <c r="P38" i="34" s="1"/>
  <c r="M20" i="34"/>
  <c r="I19" i="34"/>
  <c r="J19" i="34" s="1"/>
  <c r="I18" i="34"/>
  <c r="J18" i="34" s="1"/>
  <c r="W37" i="34"/>
  <c r="X36" i="34"/>
  <c r="Y36" i="34" s="1"/>
  <c r="D39" i="34"/>
  <c r="C40" i="34"/>
  <c r="T38" i="34"/>
  <c r="U37" i="34"/>
  <c r="V37" i="34" s="1"/>
  <c r="D15" i="34"/>
  <c r="Q39" i="34"/>
  <c r="R38" i="34"/>
  <c r="S38" i="34" s="1"/>
  <c r="E38" i="32"/>
  <c r="F37" i="32"/>
  <c r="C40" i="32"/>
  <c r="D39" i="32"/>
  <c r="H11" i="32"/>
  <c r="D13" i="32"/>
  <c r="F12" i="32"/>
  <c r="I36" i="32"/>
  <c r="H36" i="32"/>
  <c r="L11" i="31"/>
  <c r="L12" i="31" s="1"/>
  <c r="L28" i="31"/>
  <c r="L29" i="31" s="1"/>
  <c r="M28" i="31"/>
  <c r="O28" i="31" s="1"/>
  <c r="K38" i="30"/>
  <c r="L37" i="30"/>
  <c r="M37" i="30" s="1"/>
  <c r="N37" i="30"/>
  <c r="O36" i="30"/>
  <c r="P36" i="30" s="1"/>
  <c r="D39" i="30"/>
  <c r="C40" i="30"/>
  <c r="D15" i="30"/>
  <c r="T36" i="28"/>
  <c r="W36" i="28" s="1"/>
  <c r="Q37" i="28"/>
  <c r="Q38" i="28" s="1"/>
  <c r="K38" i="28"/>
  <c r="L37" i="28"/>
  <c r="M37" i="28" s="1"/>
  <c r="O40" i="28"/>
  <c r="P40" i="28" s="1"/>
  <c r="O41" i="28"/>
  <c r="P41" i="28" s="1"/>
  <c r="N43" i="28"/>
  <c r="O42" i="28"/>
  <c r="P42" i="28" s="1"/>
  <c r="N13" i="28"/>
  <c r="O12" i="28"/>
  <c r="P12" i="28" s="1"/>
  <c r="H16" i="28"/>
  <c r="I15" i="28"/>
  <c r="J15" i="28" s="1"/>
  <c r="K14" i="28"/>
  <c r="L13" i="28"/>
  <c r="M13" i="28" s="1"/>
  <c r="Q12" i="28"/>
  <c r="T11" i="28"/>
  <c r="R11" i="28"/>
  <c r="S11" i="28" s="1"/>
  <c r="D15" i="28"/>
  <c r="C16" i="28"/>
  <c r="R37" i="28"/>
  <c r="S37" i="28" s="1"/>
  <c r="D14" i="27"/>
  <c r="C40" i="27"/>
  <c r="D39" i="27"/>
  <c r="J11" i="27"/>
  <c r="H37" i="27"/>
  <c r="F13" i="27"/>
  <c r="H12" i="27"/>
  <c r="I37" i="27"/>
  <c r="J36" i="27"/>
  <c r="F38" i="27"/>
  <c r="L28" i="26"/>
  <c r="L29" i="26" s="1"/>
  <c r="L11" i="26"/>
  <c r="L12" i="26" s="1"/>
  <c r="N45" i="36" l="1"/>
  <c r="O44" i="36"/>
  <c r="P44" i="36" s="1"/>
  <c r="P45" i="36" s="1"/>
  <c r="C47" i="36" s="1"/>
  <c r="P43" i="36"/>
  <c r="N40" i="34"/>
  <c r="O39" i="34"/>
  <c r="P39" i="34" s="1"/>
  <c r="B27" i="1"/>
  <c r="Q40" i="34"/>
  <c r="R39" i="34"/>
  <c r="S39" i="34" s="1"/>
  <c r="W38" i="34"/>
  <c r="X37" i="34"/>
  <c r="Y37" i="34" s="1"/>
  <c r="D16" i="34"/>
  <c r="D40" i="34"/>
  <c r="C41" i="34"/>
  <c r="J20" i="34"/>
  <c r="T39" i="34"/>
  <c r="U38" i="34"/>
  <c r="V38" i="34" s="1"/>
  <c r="F13" i="32"/>
  <c r="D14" i="32"/>
  <c r="I37" i="32"/>
  <c r="K36" i="32"/>
  <c r="J36" i="32"/>
  <c r="D40" i="32"/>
  <c r="C41" i="32"/>
  <c r="G38" i="32"/>
  <c r="H37" i="32"/>
  <c r="J11" i="32"/>
  <c r="H12" i="32"/>
  <c r="E39" i="32"/>
  <c r="F38" i="32"/>
  <c r="P11" i="31"/>
  <c r="P12" i="31" s="1"/>
  <c r="N11" i="31"/>
  <c r="N12" i="31" s="1"/>
  <c r="P28" i="31"/>
  <c r="P29" i="31" s="1"/>
  <c r="N28" i="31"/>
  <c r="N29" i="31" s="1"/>
  <c r="D40" i="30"/>
  <c r="C41" i="30"/>
  <c r="N38" i="30"/>
  <c r="O37" i="30"/>
  <c r="P37" i="30" s="1"/>
  <c r="D16" i="30"/>
  <c r="Q37" i="30"/>
  <c r="R36" i="30"/>
  <c r="S36" i="30" s="1"/>
  <c r="K39" i="30"/>
  <c r="L38" i="30"/>
  <c r="M38" i="30" s="1"/>
  <c r="T37" i="28"/>
  <c r="U36" i="28"/>
  <c r="V36" i="28" s="1"/>
  <c r="K39" i="28"/>
  <c r="L38" i="28"/>
  <c r="M38" i="28" s="1"/>
  <c r="N44" i="28"/>
  <c r="O44" i="28" s="1"/>
  <c r="P44" i="28" s="1"/>
  <c r="O43" i="28"/>
  <c r="P43" i="28" s="1"/>
  <c r="P45" i="28" s="1"/>
  <c r="Q39" i="28"/>
  <c r="R38" i="28"/>
  <c r="S38" i="28" s="1"/>
  <c r="W37" i="28"/>
  <c r="X36" i="28"/>
  <c r="Y36" i="28" s="1"/>
  <c r="Q13" i="28"/>
  <c r="R12" i="28"/>
  <c r="S12" i="28" s="1"/>
  <c r="H17" i="28"/>
  <c r="I16" i="28"/>
  <c r="J16" i="28" s="1"/>
  <c r="D16" i="28"/>
  <c r="C17" i="28"/>
  <c r="T38" i="28"/>
  <c r="U37" i="28"/>
  <c r="V37" i="28" s="1"/>
  <c r="W11" i="28"/>
  <c r="T12" i="28"/>
  <c r="U11" i="28"/>
  <c r="V11" i="28" s="1"/>
  <c r="K15" i="28"/>
  <c r="L14" i="28"/>
  <c r="M14" i="28" s="1"/>
  <c r="N14" i="28"/>
  <c r="O13" i="28"/>
  <c r="P13" i="28" s="1"/>
  <c r="F14" i="27"/>
  <c r="F39" i="27"/>
  <c r="E40" i="27"/>
  <c r="H38" i="27"/>
  <c r="G39" i="27"/>
  <c r="L11" i="27"/>
  <c r="D15" i="27"/>
  <c r="J12" i="27"/>
  <c r="J37" i="27"/>
  <c r="I38" i="27"/>
  <c r="I39" i="27" s="1"/>
  <c r="D40" i="27"/>
  <c r="C41" i="27"/>
  <c r="H13" i="27"/>
  <c r="L36" i="27"/>
  <c r="K37" i="27"/>
  <c r="O28" i="26"/>
  <c r="P28" i="26" s="1"/>
  <c r="P29" i="26" s="1"/>
  <c r="N28" i="26"/>
  <c r="N29" i="26" s="1"/>
  <c r="P11" i="26"/>
  <c r="P12" i="26" s="1"/>
  <c r="N11" i="26"/>
  <c r="N12" i="26" s="1"/>
  <c r="N41" i="34" l="1"/>
  <c r="O40" i="34"/>
  <c r="P40" i="34" s="1"/>
  <c r="D17" i="34"/>
  <c r="D41" i="34"/>
  <c r="C42" i="34"/>
  <c r="Q41" i="34"/>
  <c r="R40" i="34"/>
  <c r="S40" i="34" s="1"/>
  <c r="W39" i="34"/>
  <c r="X38" i="34"/>
  <c r="Y38" i="34" s="1"/>
  <c r="T40" i="34"/>
  <c r="U39" i="34"/>
  <c r="V39" i="34" s="1"/>
  <c r="H13" i="32"/>
  <c r="J12" i="32"/>
  <c r="G39" i="32"/>
  <c r="H38" i="32"/>
  <c r="L11" i="32"/>
  <c r="C42" i="32"/>
  <c r="D41" i="32"/>
  <c r="L36" i="32"/>
  <c r="K37" i="32"/>
  <c r="M36" i="32"/>
  <c r="F14" i="32"/>
  <c r="J37" i="32"/>
  <c r="I38" i="32"/>
  <c r="E40" i="32"/>
  <c r="F39" i="32"/>
  <c r="D15" i="32"/>
  <c r="C31" i="31"/>
  <c r="C14" i="31"/>
  <c r="B17" i="1" s="1"/>
  <c r="K40" i="30"/>
  <c r="L39" i="30"/>
  <c r="M39" i="30" s="1"/>
  <c r="N39" i="30"/>
  <c r="O38" i="30"/>
  <c r="P38" i="30" s="1"/>
  <c r="D17" i="30"/>
  <c r="T37" i="30"/>
  <c r="U36" i="30"/>
  <c r="V36" i="30" s="1"/>
  <c r="D41" i="30"/>
  <c r="C42" i="30"/>
  <c r="Q38" i="30"/>
  <c r="R37" i="30"/>
  <c r="S37" i="30" s="1"/>
  <c r="K40" i="28"/>
  <c r="L39" i="28"/>
  <c r="M39" i="28" s="1"/>
  <c r="K16" i="28"/>
  <c r="L15" i="28"/>
  <c r="M15" i="28" s="1"/>
  <c r="W12" i="28"/>
  <c r="X11" i="28"/>
  <c r="Y11" i="28" s="1"/>
  <c r="D17" i="28"/>
  <c r="C18" i="28"/>
  <c r="H18" i="28"/>
  <c r="I17" i="28"/>
  <c r="J17" i="28" s="1"/>
  <c r="W38" i="28"/>
  <c r="X37" i="28"/>
  <c r="Y37" i="28" s="1"/>
  <c r="T13" i="28"/>
  <c r="U12" i="28"/>
  <c r="V12" i="28" s="1"/>
  <c r="T39" i="28"/>
  <c r="U38" i="28"/>
  <c r="V38" i="28" s="1"/>
  <c r="N15" i="28"/>
  <c r="O14" i="28"/>
  <c r="P14" i="28" s="1"/>
  <c r="Q14" i="28"/>
  <c r="R13" i="28"/>
  <c r="S13" i="28" s="1"/>
  <c r="Q40" i="28"/>
  <c r="R39" i="28"/>
  <c r="S39" i="28" s="1"/>
  <c r="F15" i="27"/>
  <c r="H14" i="27"/>
  <c r="J38" i="27"/>
  <c r="E41" i="27"/>
  <c r="F40" i="27"/>
  <c r="K38" i="27"/>
  <c r="L37" i="27"/>
  <c r="D16" i="27"/>
  <c r="N11" i="27"/>
  <c r="L12" i="27"/>
  <c r="N36" i="27"/>
  <c r="M37" i="27"/>
  <c r="M38" i="27" s="1"/>
  <c r="D41" i="27"/>
  <c r="C42" i="27"/>
  <c r="J13" i="27"/>
  <c r="H39" i="27"/>
  <c r="G40" i="27"/>
  <c r="C31" i="26"/>
  <c r="C14" i="26"/>
  <c r="B7" i="1" s="1"/>
  <c r="N42" i="34" l="1"/>
  <c r="O41" i="34"/>
  <c r="P41" i="34" s="1"/>
  <c r="W40" i="34"/>
  <c r="X39" i="34"/>
  <c r="Y39" i="34" s="1"/>
  <c r="D18" i="34"/>
  <c r="D19" i="34"/>
  <c r="D42" i="34"/>
  <c r="C43" i="34"/>
  <c r="T41" i="34"/>
  <c r="U40" i="34"/>
  <c r="V40" i="34" s="1"/>
  <c r="Q42" i="34"/>
  <c r="R41" i="34"/>
  <c r="S41" i="34" s="1"/>
  <c r="E41" i="32"/>
  <c r="F40" i="32"/>
  <c r="M37" i="32"/>
  <c r="O36" i="32"/>
  <c r="N36" i="32"/>
  <c r="J13" i="32"/>
  <c r="K38" i="32"/>
  <c r="L37" i="32"/>
  <c r="D42" i="32"/>
  <c r="C43" i="32"/>
  <c r="D16" i="32"/>
  <c r="I39" i="32"/>
  <c r="J38" i="32"/>
  <c r="N11" i="32"/>
  <c r="G40" i="32"/>
  <c r="H39" i="32"/>
  <c r="H14" i="32"/>
  <c r="F15" i="32"/>
  <c r="L12" i="32"/>
  <c r="T38" i="30"/>
  <c r="U37" i="30"/>
  <c r="V37" i="30" s="1"/>
  <c r="K41" i="30"/>
  <c r="L40" i="30"/>
  <c r="M40" i="30" s="1"/>
  <c r="D18" i="30"/>
  <c r="D19" i="30"/>
  <c r="D42" i="30"/>
  <c r="C43" i="30"/>
  <c r="N40" i="30"/>
  <c r="O39" i="30"/>
  <c r="P39" i="30" s="1"/>
  <c r="Q39" i="30"/>
  <c r="R38" i="30"/>
  <c r="S38" i="30" s="1"/>
  <c r="W37" i="30"/>
  <c r="X36" i="30"/>
  <c r="Y36" i="30" s="1"/>
  <c r="K41" i="28"/>
  <c r="L40" i="28"/>
  <c r="M40" i="28" s="1"/>
  <c r="K17" i="28"/>
  <c r="L16" i="28"/>
  <c r="M16" i="28" s="1"/>
  <c r="Q41" i="28"/>
  <c r="R40" i="28"/>
  <c r="S40" i="28" s="1"/>
  <c r="W39" i="28"/>
  <c r="X38" i="28"/>
  <c r="Y38" i="28" s="1"/>
  <c r="N16" i="28"/>
  <c r="O15" i="28"/>
  <c r="P15" i="28" s="1"/>
  <c r="T14" i="28"/>
  <c r="U13" i="28"/>
  <c r="V13" i="28" s="1"/>
  <c r="H19" i="28"/>
  <c r="I19" i="28" s="1"/>
  <c r="J19" i="28" s="1"/>
  <c r="I18" i="28"/>
  <c r="J18" i="28" s="1"/>
  <c r="W13" i="28"/>
  <c r="X12" i="28"/>
  <c r="Y12" i="28" s="1"/>
  <c r="T40" i="28"/>
  <c r="U39" i="28"/>
  <c r="V39" i="28" s="1"/>
  <c r="Q15" i="28"/>
  <c r="R14" i="28"/>
  <c r="S14" i="28" s="1"/>
  <c r="D18" i="28"/>
  <c r="C19" i="28"/>
  <c r="D19" i="28" s="1"/>
  <c r="L38" i="27"/>
  <c r="K39" i="27"/>
  <c r="H15" i="27"/>
  <c r="P36" i="27"/>
  <c r="O37" i="27"/>
  <c r="L13" i="27"/>
  <c r="J39" i="27"/>
  <c r="I40" i="27"/>
  <c r="H40" i="27"/>
  <c r="G41" i="27"/>
  <c r="N37" i="27"/>
  <c r="D17" i="27"/>
  <c r="F16" i="27"/>
  <c r="N12" i="27"/>
  <c r="J14" i="27"/>
  <c r="D42" i="27"/>
  <c r="C43" i="27"/>
  <c r="P11" i="27"/>
  <c r="F41" i="27"/>
  <c r="E42" i="27"/>
  <c r="D20" i="30" l="1"/>
  <c r="N43" i="34"/>
  <c r="O42" i="34"/>
  <c r="P42" i="34" s="1"/>
  <c r="Q43" i="34"/>
  <c r="R42" i="34"/>
  <c r="S42" i="34" s="1"/>
  <c r="D43" i="34"/>
  <c r="C44" i="34"/>
  <c r="D44" i="34" s="1"/>
  <c r="D20" i="34"/>
  <c r="T42" i="34"/>
  <c r="U41" i="34"/>
  <c r="V41" i="34" s="1"/>
  <c r="W41" i="34"/>
  <c r="X40" i="34"/>
  <c r="Y40" i="34" s="1"/>
  <c r="N12" i="32"/>
  <c r="C44" i="32"/>
  <c r="D44" i="32" s="1"/>
  <c r="D43" i="32"/>
  <c r="P11" i="32"/>
  <c r="J39" i="32"/>
  <c r="I40" i="32"/>
  <c r="F41" i="32"/>
  <c r="E42" i="32"/>
  <c r="L13" i="32"/>
  <c r="F16" i="32"/>
  <c r="D17" i="32"/>
  <c r="L38" i="32"/>
  <c r="K39" i="32"/>
  <c r="P36" i="32"/>
  <c r="O37" i="32"/>
  <c r="H15" i="32"/>
  <c r="H40" i="32"/>
  <c r="G41" i="32"/>
  <c r="J14" i="32"/>
  <c r="N37" i="32"/>
  <c r="M38" i="32"/>
  <c r="Q40" i="30"/>
  <c r="R39" i="30"/>
  <c r="S39" i="30" s="1"/>
  <c r="D43" i="30"/>
  <c r="C44" i="30"/>
  <c r="D44" i="30" s="1"/>
  <c r="T39" i="30"/>
  <c r="U38" i="30"/>
  <c r="V38" i="30" s="1"/>
  <c r="K42" i="30"/>
  <c r="L41" i="30"/>
  <c r="M41" i="30" s="1"/>
  <c r="W38" i="30"/>
  <c r="X37" i="30"/>
  <c r="Y37" i="30" s="1"/>
  <c r="N41" i="30"/>
  <c r="O40" i="30"/>
  <c r="P40" i="30" s="1"/>
  <c r="K42" i="28"/>
  <c r="L41" i="28"/>
  <c r="M41" i="28" s="1"/>
  <c r="J20" i="28"/>
  <c r="T41" i="28"/>
  <c r="U40" i="28"/>
  <c r="V40" i="28" s="1"/>
  <c r="K18" i="28"/>
  <c r="L17" i="28"/>
  <c r="M17" i="28" s="1"/>
  <c r="N17" i="28"/>
  <c r="O16" i="28"/>
  <c r="P16" i="28" s="1"/>
  <c r="Q16" i="28"/>
  <c r="R15" i="28"/>
  <c r="S15" i="28" s="1"/>
  <c r="W14" i="28"/>
  <c r="X13" i="28"/>
  <c r="Y13" i="28" s="1"/>
  <c r="T15" i="28"/>
  <c r="U14" i="28"/>
  <c r="V14" i="28" s="1"/>
  <c r="Q42" i="28"/>
  <c r="R41" i="28"/>
  <c r="S41" i="28" s="1"/>
  <c r="D20" i="28"/>
  <c r="W40" i="28"/>
  <c r="X39" i="28"/>
  <c r="Y39" i="28" s="1"/>
  <c r="L14" i="27"/>
  <c r="H16" i="27"/>
  <c r="J15" i="27"/>
  <c r="F17" i="27"/>
  <c r="N38" i="27"/>
  <c r="M39" i="27"/>
  <c r="J40" i="27"/>
  <c r="I41" i="27"/>
  <c r="P37" i="27"/>
  <c r="O38" i="27"/>
  <c r="K40" i="27"/>
  <c r="L39" i="27"/>
  <c r="P12" i="27"/>
  <c r="G42" i="27"/>
  <c r="H41" i="27"/>
  <c r="F42" i="27"/>
  <c r="E43" i="27"/>
  <c r="C44" i="27"/>
  <c r="D44" i="27" s="1"/>
  <c r="D43" i="27"/>
  <c r="N13" i="27"/>
  <c r="D19" i="27"/>
  <c r="D18" i="27"/>
  <c r="N44" i="34" l="1"/>
  <c r="O44" i="34" s="1"/>
  <c r="P44" i="34" s="1"/>
  <c r="O43" i="34"/>
  <c r="P43" i="34" s="1"/>
  <c r="D45" i="30"/>
  <c r="W42" i="34"/>
  <c r="X41" i="34"/>
  <c r="Y41" i="34" s="1"/>
  <c r="D45" i="34"/>
  <c r="Q44" i="34"/>
  <c r="R44" i="34" s="1"/>
  <c r="S44" i="34" s="1"/>
  <c r="R43" i="34"/>
  <c r="S43" i="34" s="1"/>
  <c r="T43" i="34"/>
  <c r="U42" i="34"/>
  <c r="V42" i="34" s="1"/>
  <c r="D18" i="32"/>
  <c r="D19" i="32"/>
  <c r="D20" i="32" s="1"/>
  <c r="P12" i="32"/>
  <c r="K40" i="32"/>
  <c r="L39" i="32"/>
  <c r="L14" i="32"/>
  <c r="I41" i="32"/>
  <c r="J40" i="32"/>
  <c r="J15" i="32"/>
  <c r="H16" i="32"/>
  <c r="E43" i="32"/>
  <c r="F42" i="32"/>
  <c r="N13" i="32"/>
  <c r="M39" i="32"/>
  <c r="N38" i="32"/>
  <c r="G42" i="32"/>
  <c r="H41" i="32"/>
  <c r="O38" i="32"/>
  <c r="P37" i="32"/>
  <c r="F17" i="32"/>
  <c r="D45" i="32"/>
  <c r="W39" i="30"/>
  <c r="X38" i="30"/>
  <c r="Y38" i="30" s="1"/>
  <c r="T40" i="30"/>
  <c r="U39" i="30"/>
  <c r="V39" i="30" s="1"/>
  <c r="Q41" i="30"/>
  <c r="R40" i="30"/>
  <c r="S40" i="30" s="1"/>
  <c r="N42" i="30"/>
  <c r="O41" i="30"/>
  <c r="P41" i="30" s="1"/>
  <c r="K43" i="30"/>
  <c r="L42" i="30"/>
  <c r="M42" i="30" s="1"/>
  <c r="D45" i="27"/>
  <c r="D20" i="27"/>
  <c r="K43" i="28"/>
  <c r="L42" i="28"/>
  <c r="M42" i="28" s="1"/>
  <c r="Q43" i="28"/>
  <c r="R42" i="28"/>
  <c r="S42" i="28" s="1"/>
  <c r="N18" i="28"/>
  <c r="O17" i="28"/>
  <c r="P17" i="28" s="1"/>
  <c r="W41" i="28"/>
  <c r="X40" i="28"/>
  <c r="Y40" i="28" s="1"/>
  <c r="T42" i="28"/>
  <c r="U41" i="28"/>
  <c r="V41" i="28" s="1"/>
  <c r="T16" i="28"/>
  <c r="U15" i="28"/>
  <c r="V15" i="28" s="1"/>
  <c r="Q17" i="28"/>
  <c r="R16" i="28"/>
  <c r="S16" i="28" s="1"/>
  <c r="W15" i="28"/>
  <c r="X14" i="28"/>
  <c r="Y14" i="28" s="1"/>
  <c r="K19" i="28"/>
  <c r="L19" i="28" s="1"/>
  <c r="M19" i="28" s="1"/>
  <c r="L18" i="28"/>
  <c r="M18" i="28" s="1"/>
  <c r="N14" i="27"/>
  <c r="P13" i="27"/>
  <c r="J16" i="27"/>
  <c r="J41" i="27"/>
  <c r="I42" i="27"/>
  <c r="L15" i="27"/>
  <c r="H42" i="27"/>
  <c r="G43" i="27"/>
  <c r="L40" i="27"/>
  <c r="K41" i="27"/>
  <c r="K42" i="27" s="1"/>
  <c r="F18" i="27"/>
  <c r="F19" i="27"/>
  <c r="F43" i="27"/>
  <c r="E44" i="27"/>
  <c r="F44" i="27" s="1"/>
  <c r="P38" i="27"/>
  <c r="O39" i="27"/>
  <c r="N39" i="27"/>
  <c r="M40" i="27"/>
  <c r="H17" i="27"/>
  <c r="P45" i="34" l="1"/>
  <c r="F20" i="27"/>
  <c r="S45" i="34"/>
  <c r="T44" i="34"/>
  <c r="U44" i="34" s="1"/>
  <c r="V44" i="34" s="1"/>
  <c r="U43" i="34"/>
  <c r="V43" i="34" s="1"/>
  <c r="W43" i="34"/>
  <c r="X42" i="34"/>
  <c r="Y42" i="34" s="1"/>
  <c r="J16" i="32"/>
  <c r="J41" i="32"/>
  <c r="I42" i="32"/>
  <c r="H42" i="32"/>
  <c r="G43" i="32"/>
  <c r="N14" i="32"/>
  <c r="L15" i="32"/>
  <c r="H17" i="32"/>
  <c r="P13" i="32"/>
  <c r="F19" i="32"/>
  <c r="F18" i="32"/>
  <c r="F43" i="32"/>
  <c r="E44" i="32"/>
  <c r="F44" i="32" s="1"/>
  <c r="K41" i="32"/>
  <c r="L40" i="32"/>
  <c r="P38" i="32"/>
  <c r="O39" i="32"/>
  <c r="M40" i="32"/>
  <c r="N39" i="32"/>
  <c r="K44" i="30"/>
  <c r="L44" i="30" s="1"/>
  <c r="M44" i="30" s="1"/>
  <c r="L43" i="30"/>
  <c r="M43" i="30" s="1"/>
  <c r="T41" i="30"/>
  <c r="U40" i="30"/>
  <c r="V40" i="30" s="1"/>
  <c r="N43" i="30"/>
  <c r="O42" i="30"/>
  <c r="P42" i="30" s="1"/>
  <c r="Q42" i="30"/>
  <c r="R41" i="30"/>
  <c r="S41" i="30" s="1"/>
  <c r="W40" i="30"/>
  <c r="X39" i="30"/>
  <c r="Y39" i="30" s="1"/>
  <c r="K44" i="28"/>
  <c r="L44" i="28" s="1"/>
  <c r="M44" i="28" s="1"/>
  <c r="L43" i="28"/>
  <c r="M43" i="28" s="1"/>
  <c r="M20" i="28"/>
  <c r="T43" i="28"/>
  <c r="U42" i="28"/>
  <c r="V42" i="28" s="1"/>
  <c r="N19" i="28"/>
  <c r="O19" i="28" s="1"/>
  <c r="P19" i="28" s="1"/>
  <c r="O18" i="28"/>
  <c r="P18" i="28" s="1"/>
  <c r="W16" i="28"/>
  <c r="X15" i="28"/>
  <c r="Y15" i="28" s="1"/>
  <c r="T17" i="28"/>
  <c r="U16" i="28"/>
  <c r="V16" i="28" s="1"/>
  <c r="W42" i="28"/>
  <c r="X41" i="28"/>
  <c r="Y41" i="28" s="1"/>
  <c r="Q44" i="28"/>
  <c r="R44" i="28" s="1"/>
  <c r="S44" i="28" s="1"/>
  <c r="R43" i="28"/>
  <c r="S43" i="28" s="1"/>
  <c r="Q18" i="28"/>
  <c r="R17" i="28"/>
  <c r="S17" i="28" s="1"/>
  <c r="N15" i="27"/>
  <c r="M41" i="27"/>
  <c r="N40" i="27"/>
  <c r="F45" i="27"/>
  <c r="I43" i="27"/>
  <c r="J42" i="27"/>
  <c r="L41" i="27"/>
  <c r="P14" i="27"/>
  <c r="H43" i="27"/>
  <c r="G44" i="27"/>
  <c r="H44" i="27" s="1"/>
  <c r="H19" i="27"/>
  <c r="H18" i="27"/>
  <c r="P39" i="27"/>
  <c r="O40" i="27"/>
  <c r="L16" i="27"/>
  <c r="J17" i="27"/>
  <c r="H45" i="27" l="1"/>
  <c r="F20" i="32"/>
  <c r="S20" i="34"/>
  <c r="W44" i="34"/>
  <c r="X44" i="34" s="1"/>
  <c r="Y44" i="34" s="1"/>
  <c r="X43" i="34"/>
  <c r="Y43" i="34" s="1"/>
  <c r="V45" i="34"/>
  <c r="H18" i="32"/>
  <c r="H19" i="32"/>
  <c r="L16" i="32"/>
  <c r="O40" i="32"/>
  <c r="P39" i="32"/>
  <c r="F45" i="32"/>
  <c r="J17" i="32"/>
  <c r="M41" i="32"/>
  <c r="N40" i="32"/>
  <c r="P14" i="32"/>
  <c r="N15" i="32"/>
  <c r="I43" i="32"/>
  <c r="J42" i="32"/>
  <c r="K42" i="32"/>
  <c r="L41" i="32"/>
  <c r="G44" i="32"/>
  <c r="H44" i="32" s="1"/>
  <c r="H43" i="32"/>
  <c r="N44" i="30"/>
  <c r="O44" i="30" s="1"/>
  <c r="P44" i="30" s="1"/>
  <c r="O43" i="30"/>
  <c r="P43" i="30" s="1"/>
  <c r="T42" i="30"/>
  <c r="U41" i="30"/>
  <c r="V41" i="30" s="1"/>
  <c r="M45" i="30"/>
  <c r="Q43" i="30"/>
  <c r="R42" i="30"/>
  <c r="S42" i="30" s="1"/>
  <c r="W41" i="30"/>
  <c r="W42" i="30" s="1"/>
  <c r="X40" i="30"/>
  <c r="Y40" i="30" s="1"/>
  <c r="M45" i="28"/>
  <c r="Q19" i="28"/>
  <c r="R19" i="28" s="1"/>
  <c r="S19" i="28" s="1"/>
  <c r="R18" i="28"/>
  <c r="S18" i="28" s="1"/>
  <c r="W43" i="28"/>
  <c r="X42" i="28"/>
  <c r="Y42" i="28" s="1"/>
  <c r="W17" i="28"/>
  <c r="X16" i="28"/>
  <c r="Y16" i="28" s="1"/>
  <c r="T44" i="28"/>
  <c r="U44" i="28" s="1"/>
  <c r="V44" i="28" s="1"/>
  <c r="U43" i="28"/>
  <c r="V43" i="28" s="1"/>
  <c r="S45" i="28"/>
  <c r="T18" i="28"/>
  <c r="U17" i="28"/>
  <c r="V17" i="28" s="1"/>
  <c r="P20" i="28"/>
  <c r="L42" i="27"/>
  <c r="K43" i="27"/>
  <c r="J43" i="27"/>
  <c r="I44" i="27"/>
  <c r="J44" i="27" s="1"/>
  <c r="N16" i="27"/>
  <c r="J18" i="27"/>
  <c r="J19" i="27"/>
  <c r="L17" i="27"/>
  <c r="P40" i="27"/>
  <c r="O41" i="27"/>
  <c r="H20" i="27"/>
  <c r="P15" i="27"/>
  <c r="N41" i="27"/>
  <c r="M42" i="27"/>
  <c r="H45" i="32" l="1"/>
  <c r="H20" i="32"/>
  <c r="V20" i="34"/>
  <c r="Y45" i="34"/>
  <c r="C47" i="34" s="1"/>
  <c r="P15" i="32"/>
  <c r="I44" i="32"/>
  <c r="J44" i="32" s="1"/>
  <c r="J43" i="32"/>
  <c r="P40" i="32"/>
  <c r="O41" i="32"/>
  <c r="J19" i="32"/>
  <c r="J18" i="32"/>
  <c r="N16" i="32"/>
  <c r="L17" i="32"/>
  <c r="K43" i="32"/>
  <c r="L42" i="32"/>
  <c r="M42" i="32"/>
  <c r="N41" i="32"/>
  <c r="Q44" i="30"/>
  <c r="R44" i="30" s="1"/>
  <c r="S44" i="30" s="1"/>
  <c r="R43" i="30"/>
  <c r="S43" i="30" s="1"/>
  <c r="T43" i="30"/>
  <c r="U42" i="30"/>
  <c r="V42" i="30" s="1"/>
  <c r="X41" i="30"/>
  <c r="Y41" i="30" s="1"/>
  <c r="P45" i="30"/>
  <c r="J45" i="27"/>
  <c r="V45" i="28"/>
  <c r="W44" i="28"/>
  <c r="X44" i="28" s="1"/>
  <c r="Y44" i="28" s="1"/>
  <c r="X43" i="28"/>
  <c r="Y43" i="28" s="1"/>
  <c r="T19" i="28"/>
  <c r="U19" i="28" s="1"/>
  <c r="V19" i="28" s="1"/>
  <c r="U18" i="28"/>
  <c r="V18" i="28" s="1"/>
  <c r="W18" i="28"/>
  <c r="X17" i="28"/>
  <c r="Y17" i="28" s="1"/>
  <c r="S20" i="28"/>
  <c r="N42" i="27"/>
  <c r="M43" i="27"/>
  <c r="L19" i="27"/>
  <c r="L18" i="27"/>
  <c r="N17" i="27"/>
  <c r="O42" i="27"/>
  <c r="P41" i="27"/>
  <c r="K44" i="27"/>
  <c r="L44" i="27" s="1"/>
  <c r="L43" i="27"/>
  <c r="P16" i="27"/>
  <c r="J20" i="27"/>
  <c r="S45" i="30" l="1"/>
  <c r="J45" i="32"/>
  <c r="J20" i="32"/>
  <c r="Y20" i="34"/>
  <c r="C22" i="34" s="1"/>
  <c r="B26" i="1" s="1"/>
  <c r="L18" i="32"/>
  <c r="L19" i="32"/>
  <c r="O42" i="32"/>
  <c r="P41" i="32"/>
  <c r="K44" i="32"/>
  <c r="L44" i="32" s="1"/>
  <c r="L43" i="32"/>
  <c r="N17" i="32"/>
  <c r="P16" i="32"/>
  <c r="M43" i="32"/>
  <c r="N42" i="32"/>
  <c r="T44" i="30"/>
  <c r="U44" i="30" s="1"/>
  <c r="V44" i="30" s="1"/>
  <c r="U43" i="30"/>
  <c r="V43" i="30" s="1"/>
  <c r="W43" i="30"/>
  <c r="X42" i="30"/>
  <c r="Y42" i="30" s="1"/>
  <c r="Y45" i="28"/>
  <c r="C47" i="28" s="1"/>
  <c r="W19" i="28"/>
  <c r="X19" i="28" s="1"/>
  <c r="Y19" i="28" s="1"/>
  <c r="X18" i="28"/>
  <c r="Y18" i="28" s="1"/>
  <c r="V20" i="28"/>
  <c r="L45" i="27"/>
  <c r="N19" i="27"/>
  <c r="N18" i="27"/>
  <c r="N43" i="27"/>
  <c r="M44" i="27"/>
  <c r="N44" i="27" s="1"/>
  <c r="P17" i="27"/>
  <c r="P42" i="27"/>
  <c r="O43" i="27"/>
  <c r="L20" i="27"/>
  <c r="Y20" i="28" l="1"/>
  <c r="C22" i="28" s="1"/>
  <c r="P42" i="32"/>
  <c r="O43" i="32"/>
  <c r="L45" i="32"/>
  <c r="L20" i="32"/>
  <c r="N19" i="32"/>
  <c r="N18" i="32"/>
  <c r="P17" i="32"/>
  <c r="N43" i="32"/>
  <c r="M44" i="32"/>
  <c r="N44" i="32" s="1"/>
  <c r="W44" i="30"/>
  <c r="X44" i="30" s="1"/>
  <c r="Y44" i="30" s="1"/>
  <c r="X43" i="30"/>
  <c r="Y43" i="30" s="1"/>
  <c r="V45" i="30"/>
  <c r="N20" i="27"/>
  <c r="P19" i="27"/>
  <c r="P18" i="27"/>
  <c r="P43" i="27"/>
  <c r="O44" i="27"/>
  <c r="P44" i="27" s="1"/>
  <c r="N45" i="27"/>
  <c r="Y45" i="30" l="1"/>
  <c r="C47" i="30" s="1"/>
  <c r="N45" i="32"/>
  <c r="P18" i="32"/>
  <c r="P19" i="32"/>
  <c r="O44" i="32"/>
  <c r="P44" i="32" s="1"/>
  <c r="P43" i="32"/>
  <c r="N20" i="32"/>
  <c r="P45" i="27"/>
  <c r="C47" i="27" s="1"/>
  <c r="P20" i="27"/>
  <c r="C22" i="27" s="1"/>
  <c r="B8" i="1" s="1"/>
  <c r="P20" i="32" l="1"/>
  <c r="C22" i="32"/>
  <c r="B18" i="1" s="1"/>
  <c r="B28" i="1"/>
  <c r="B30" i="1" s="1"/>
  <c r="P45" i="32"/>
  <c r="C47" i="32" s="1"/>
  <c r="G30" i="25" l="1"/>
  <c r="C30" i="25"/>
  <c r="N29" i="25"/>
  <c r="R27" i="25"/>
  <c r="P27" i="25"/>
  <c r="N27" i="25"/>
  <c r="L27" i="25"/>
  <c r="J27" i="25"/>
  <c r="H27" i="25"/>
  <c r="S26" i="25"/>
  <c r="G12" i="25"/>
  <c r="C12" i="25"/>
  <c r="P9" i="25"/>
  <c r="Q11" i="25" s="1"/>
  <c r="N9" i="25"/>
  <c r="O11" i="25" s="1"/>
  <c r="L9" i="25"/>
  <c r="M11" i="25" s="1"/>
  <c r="J9" i="25"/>
  <c r="K11" i="25" s="1"/>
  <c r="H9" i="25"/>
  <c r="I11" i="25" s="1"/>
  <c r="S8" i="25"/>
  <c r="R9" i="25" s="1"/>
  <c r="S11" i="25" s="1"/>
  <c r="K29" i="25" l="1"/>
  <c r="K30" i="25" s="1"/>
  <c r="M29" i="25"/>
  <c r="M30" i="25" s="1"/>
  <c r="I29" i="25"/>
  <c r="I30" i="25" s="1"/>
  <c r="I12" i="25"/>
  <c r="S12" i="25"/>
  <c r="O12" i="25"/>
  <c r="P29" i="25"/>
  <c r="R29" i="25" s="1"/>
  <c r="S29" i="25" s="1"/>
  <c r="S30" i="25" s="1"/>
  <c r="O29" i="25"/>
  <c r="O30" i="25" s="1"/>
  <c r="M12" i="25"/>
  <c r="K12" i="25"/>
  <c r="Q12" i="25" l="1"/>
  <c r="C14" i="25" s="1"/>
  <c r="B5" i="1" s="1"/>
  <c r="Q29" i="25"/>
  <c r="Q30" i="25" s="1"/>
  <c r="C32" i="25" s="1"/>
  <c r="E28" i="22"/>
  <c r="H29" i="20"/>
  <c r="J29" i="20" s="1"/>
  <c r="L29" i="20" s="1"/>
  <c r="N29" i="20" s="1"/>
  <c r="P29" i="20" s="1"/>
  <c r="R29" i="20" s="1"/>
  <c r="C37" i="21"/>
  <c r="C38" i="21" s="1"/>
  <c r="C39" i="21" s="1"/>
  <c r="C40" i="21" s="1"/>
  <c r="C41" i="21" s="1"/>
  <c r="C42" i="21" s="1"/>
  <c r="C43" i="21" s="1"/>
  <c r="C44" i="21" s="1"/>
  <c r="H36" i="21"/>
  <c r="H37" i="21" s="1"/>
  <c r="H38" i="21" s="1"/>
  <c r="H39" i="21" s="1"/>
  <c r="H40" i="21" l="1"/>
  <c r="H41" i="21" s="1"/>
  <c r="H42" i="21" s="1"/>
  <c r="H43" i="21" s="1"/>
  <c r="H44" i="21" s="1"/>
  <c r="K36" i="21"/>
  <c r="K37" i="21" s="1"/>
  <c r="K38" i="21" s="1"/>
  <c r="K39" i="21" s="1"/>
  <c r="K40" i="21" s="1"/>
  <c r="K41" i="21" s="1"/>
  <c r="C39" i="2"/>
  <c r="D39" i="2"/>
  <c r="E39" i="2"/>
  <c r="B39" i="2"/>
  <c r="B12" i="2"/>
  <c r="B13" i="2" s="1"/>
  <c r="B31" i="2"/>
  <c r="E12" i="2"/>
  <c r="D12" i="2"/>
  <c r="C12" i="2"/>
  <c r="K42" i="21" l="1"/>
  <c r="K43" i="21" s="1"/>
  <c r="K44" i="21" s="1"/>
  <c r="N36" i="21"/>
  <c r="Q36" i="21" s="1"/>
  <c r="T36" i="21" s="1"/>
  <c r="W36" i="21" s="1"/>
  <c r="W37" i="21" s="1"/>
  <c r="W38" i="21" s="1"/>
  <c r="W39" i="21" s="1"/>
  <c r="W40" i="21" s="1"/>
  <c r="W41" i="21" s="1"/>
  <c r="W42" i="21" s="1"/>
  <c r="W43" i="21" s="1"/>
  <c r="W44" i="21" s="1"/>
  <c r="Q37" i="21"/>
  <c r="Q38" i="21" s="1"/>
  <c r="Q39" i="21" s="1"/>
  <c r="Q40" i="21" s="1"/>
  <c r="Q41" i="21" s="1"/>
  <c r="Q42" i="21" s="1"/>
  <c r="Q43" i="21" s="1"/>
  <c r="Q44" i="21" s="1"/>
  <c r="E13" i="2"/>
  <c r="E28" i="2"/>
  <c r="D28" i="2"/>
  <c r="B28" i="2"/>
  <c r="C28" i="2"/>
  <c r="B16" i="2"/>
  <c r="C13" i="2"/>
  <c r="F39" i="2"/>
  <c r="B43" i="2" s="1"/>
  <c r="D13" i="2"/>
  <c r="C36" i="23"/>
  <c r="P33" i="23"/>
  <c r="C11" i="23"/>
  <c r="D11" i="23" s="1"/>
  <c r="P8" i="23"/>
  <c r="G28" i="22"/>
  <c r="H28" i="22" s="1"/>
  <c r="C28" i="22"/>
  <c r="D28" i="22" s="1"/>
  <c r="D29" i="22" s="1"/>
  <c r="P25" i="22"/>
  <c r="E11" i="22"/>
  <c r="G11" i="22" s="1"/>
  <c r="H11" i="22" s="1"/>
  <c r="C11" i="22"/>
  <c r="D11" i="22" s="1"/>
  <c r="D12" i="22" s="1"/>
  <c r="P8" i="22"/>
  <c r="G45" i="21"/>
  <c r="D44" i="21"/>
  <c r="D36" i="21"/>
  <c r="T34" i="21"/>
  <c r="Q34" i="21"/>
  <c r="N34" i="21"/>
  <c r="K34" i="21"/>
  <c r="L36" i="21" s="1"/>
  <c r="H34" i="21"/>
  <c r="Y33" i="21"/>
  <c r="W34" i="21" s="1"/>
  <c r="G20" i="21"/>
  <c r="D12" i="21"/>
  <c r="D11" i="21"/>
  <c r="T9" i="21"/>
  <c r="Q9" i="21"/>
  <c r="N9" i="21"/>
  <c r="K9" i="21"/>
  <c r="H9" i="21"/>
  <c r="Y8" i="21"/>
  <c r="W9" i="21" s="1"/>
  <c r="G30" i="20"/>
  <c r="C30" i="20"/>
  <c r="P27" i="20"/>
  <c r="N27" i="20"/>
  <c r="L27" i="20"/>
  <c r="J27" i="20"/>
  <c r="H27" i="20"/>
  <c r="I29" i="20" s="1"/>
  <c r="S26" i="20"/>
  <c r="R27" i="20" s="1"/>
  <c r="G12" i="20"/>
  <c r="C12" i="20"/>
  <c r="H11" i="20"/>
  <c r="J11" i="20" s="1"/>
  <c r="L11" i="20" s="1"/>
  <c r="N11" i="20" s="1"/>
  <c r="P11" i="20" s="1"/>
  <c r="R11" i="20" s="1"/>
  <c r="P9" i="20"/>
  <c r="N9" i="20"/>
  <c r="L9" i="20"/>
  <c r="J9" i="20"/>
  <c r="H9" i="20"/>
  <c r="S8" i="20"/>
  <c r="R9" i="20" s="1"/>
  <c r="N37" i="21" l="1"/>
  <c r="N38" i="21" s="1"/>
  <c r="N39" i="21" s="1"/>
  <c r="N40" i="21" s="1"/>
  <c r="N41" i="21" s="1"/>
  <c r="N42" i="21" s="1"/>
  <c r="N43" i="21" s="1"/>
  <c r="N44" i="21" s="1"/>
  <c r="U13" i="21"/>
  <c r="V13" i="21" s="1"/>
  <c r="U12" i="21"/>
  <c r="V12" i="21" s="1"/>
  <c r="U14" i="21"/>
  <c r="V14" i="21" s="1"/>
  <c r="U19" i="21"/>
  <c r="V19" i="21" s="1"/>
  <c r="U11" i="21"/>
  <c r="V11" i="21" s="1"/>
  <c r="U18" i="21"/>
  <c r="V18" i="21" s="1"/>
  <c r="U17" i="21"/>
  <c r="V17" i="21" s="1"/>
  <c r="U16" i="21"/>
  <c r="V16" i="21" s="1"/>
  <c r="U15" i="21"/>
  <c r="V15" i="21" s="1"/>
  <c r="X18" i="21"/>
  <c r="Y18" i="21" s="1"/>
  <c r="X12" i="21"/>
  <c r="Y12" i="21" s="1"/>
  <c r="X17" i="21"/>
  <c r="Y17" i="21" s="1"/>
  <c r="X11" i="21"/>
  <c r="Y11" i="21" s="1"/>
  <c r="X16" i="21"/>
  <c r="Y16" i="21" s="1"/>
  <c r="X15" i="21"/>
  <c r="Y15" i="21" s="1"/>
  <c r="X14" i="21"/>
  <c r="Y14" i="21" s="1"/>
  <c r="X13" i="21"/>
  <c r="Y13" i="21" s="1"/>
  <c r="X19" i="21"/>
  <c r="Y19" i="21" s="1"/>
  <c r="R14" i="21"/>
  <c r="S14" i="21" s="1"/>
  <c r="R13" i="21"/>
  <c r="S13" i="21" s="1"/>
  <c r="R12" i="21"/>
  <c r="S12" i="21" s="1"/>
  <c r="R19" i="21"/>
  <c r="S19" i="21" s="1"/>
  <c r="R11" i="21"/>
  <c r="S11" i="21" s="1"/>
  <c r="R18" i="21"/>
  <c r="S18" i="21" s="1"/>
  <c r="R17" i="21"/>
  <c r="S17" i="21" s="1"/>
  <c r="R16" i="21"/>
  <c r="S16" i="21" s="1"/>
  <c r="R15" i="21"/>
  <c r="S15" i="21" s="1"/>
  <c r="F13" i="2"/>
  <c r="C12" i="23"/>
  <c r="C13" i="23" s="1"/>
  <c r="E11" i="23"/>
  <c r="E12" i="23" s="1"/>
  <c r="E13" i="23" s="1"/>
  <c r="E14" i="23" s="1"/>
  <c r="D36" i="23"/>
  <c r="E36" i="23"/>
  <c r="C37" i="23"/>
  <c r="C38" i="23" s="1"/>
  <c r="C39" i="23" s="1"/>
  <c r="C40" i="23" s="1"/>
  <c r="C41" i="23" s="1"/>
  <c r="C42" i="23" s="1"/>
  <c r="C43" i="23" s="1"/>
  <c r="C44" i="23" s="1"/>
  <c r="T37" i="21"/>
  <c r="T38" i="21" s="1"/>
  <c r="T39" i="21" s="1"/>
  <c r="T40" i="21" s="1"/>
  <c r="T41" i="21" s="1"/>
  <c r="T42" i="21" s="1"/>
  <c r="T43" i="21" s="1"/>
  <c r="T44" i="21" s="1"/>
  <c r="Q29" i="20"/>
  <c r="Q30" i="20" s="1"/>
  <c r="S29" i="20"/>
  <c r="S30" i="20" s="1"/>
  <c r="O29" i="20"/>
  <c r="O30" i="20" s="1"/>
  <c r="K29" i="20"/>
  <c r="K30" i="20" s="1"/>
  <c r="M29" i="20"/>
  <c r="M30" i="20" s="1"/>
  <c r="O36" i="21"/>
  <c r="P36" i="21" s="1"/>
  <c r="F11" i="22"/>
  <c r="F12" i="22" s="1"/>
  <c r="D13" i="21"/>
  <c r="D37" i="21"/>
  <c r="D39" i="21"/>
  <c r="I36" i="21"/>
  <c r="J36" i="21" s="1"/>
  <c r="I37" i="21"/>
  <c r="J37" i="21" s="1"/>
  <c r="F28" i="22"/>
  <c r="F29" i="22" s="1"/>
  <c r="I30" i="20"/>
  <c r="D43" i="21"/>
  <c r="I11" i="20"/>
  <c r="M36" i="21"/>
  <c r="F11" i="23"/>
  <c r="B40" i="2"/>
  <c r="F28" i="2"/>
  <c r="C40" i="2"/>
  <c r="D40" i="2"/>
  <c r="E40" i="2"/>
  <c r="F12" i="23"/>
  <c r="D38" i="23"/>
  <c r="D37" i="23"/>
  <c r="G11" i="23"/>
  <c r="I11" i="22"/>
  <c r="J11" i="22" s="1"/>
  <c r="H12" i="22"/>
  <c r="H29" i="22"/>
  <c r="I28" i="22"/>
  <c r="J28" i="22" s="1"/>
  <c r="O11" i="21"/>
  <c r="P11" i="21" s="1"/>
  <c r="L11" i="21"/>
  <c r="M11" i="21" s="1"/>
  <c r="O37" i="21"/>
  <c r="R36" i="21"/>
  <c r="D40" i="21"/>
  <c r="D41" i="21"/>
  <c r="I11" i="21"/>
  <c r="J11" i="21" s="1"/>
  <c r="D38" i="21"/>
  <c r="D42" i="21"/>
  <c r="S11" i="20"/>
  <c r="S12" i="20" s="1"/>
  <c r="I12" i="20"/>
  <c r="M11" i="20"/>
  <c r="M12" i="20" s="1"/>
  <c r="Q11" i="20"/>
  <c r="Q12" i="20" s="1"/>
  <c r="K11" i="20"/>
  <c r="K12" i="20" s="1"/>
  <c r="O11" i="20"/>
  <c r="O12" i="20" s="1"/>
  <c r="F13" i="23" l="1"/>
  <c r="D12" i="23"/>
  <c r="E37" i="23"/>
  <c r="F36" i="23"/>
  <c r="G36" i="23"/>
  <c r="G37" i="23" s="1"/>
  <c r="G38" i="23" s="1"/>
  <c r="G39" i="23" s="1"/>
  <c r="G40" i="23" s="1"/>
  <c r="G41" i="23" s="1"/>
  <c r="G42" i="23" s="1"/>
  <c r="G43" i="23" s="1"/>
  <c r="G44" i="23" s="1"/>
  <c r="D45" i="21"/>
  <c r="D14" i="21"/>
  <c r="I39" i="21"/>
  <c r="J39" i="21" s="1"/>
  <c r="L38" i="21"/>
  <c r="M38" i="21" s="1"/>
  <c r="I38" i="21"/>
  <c r="J38" i="21" s="1"/>
  <c r="L41" i="21"/>
  <c r="M41" i="21" s="1"/>
  <c r="C14" i="20"/>
  <c r="L39" i="21"/>
  <c r="M39" i="21" s="1"/>
  <c r="L40" i="21"/>
  <c r="M40" i="21" s="1"/>
  <c r="L37" i="21"/>
  <c r="M37" i="21" s="1"/>
  <c r="F40" i="2"/>
  <c r="C32" i="20"/>
  <c r="D39" i="23"/>
  <c r="G12" i="23"/>
  <c r="I11" i="23"/>
  <c r="H11" i="23"/>
  <c r="E15" i="23"/>
  <c r="F14" i="23"/>
  <c r="C14" i="23"/>
  <c r="D13" i="23"/>
  <c r="J29" i="22"/>
  <c r="K28" i="22"/>
  <c r="L28" i="22" s="1"/>
  <c r="K11" i="22"/>
  <c r="L11" i="22" s="1"/>
  <c r="J12" i="22"/>
  <c r="R37" i="21"/>
  <c r="U36" i="21"/>
  <c r="L12" i="21"/>
  <c r="M12" i="21" s="1"/>
  <c r="O38" i="21"/>
  <c r="P37" i="21"/>
  <c r="I13" i="21"/>
  <c r="J13" i="21" s="1"/>
  <c r="S36" i="21"/>
  <c r="I12" i="21"/>
  <c r="J12" i="21" s="1"/>
  <c r="I14" i="21"/>
  <c r="J14" i="21" s="1"/>
  <c r="H36" i="23" l="1"/>
  <c r="I15" i="21"/>
  <c r="J15" i="21" s="1"/>
  <c r="I16" i="21"/>
  <c r="J16" i="21" s="1"/>
  <c r="I36" i="23"/>
  <c r="I37" i="23" s="1"/>
  <c r="I38" i="23" s="1"/>
  <c r="I39" i="23" s="1"/>
  <c r="I40" i="23" s="1"/>
  <c r="I41" i="23" s="1"/>
  <c r="I42" i="23" s="1"/>
  <c r="I43" i="23" s="1"/>
  <c r="I44" i="23" s="1"/>
  <c r="H37" i="23"/>
  <c r="E38" i="23"/>
  <c r="F37" i="23"/>
  <c r="D15" i="21"/>
  <c r="I40" i="21"/>
  <c r="J40" i="21" s="1"/>
  <c r="G13" i="23"/>
  <c r="H12" i="23"/>
  <c r="E16" i="23"/>
  <c r="F15" i="23"/>
  <c r="C15" i="23"/>
  <c r="D14" i="23"/>
  <c r="I12" i="23"/>
  <c r="K11" i="23"/>
  <c r="J11" i="23"/>
  <c r="D40" i="23"/>
  <c r="L29" i="22"/>
  <c r="M28" i="22"/>
  <c r="N28" i="22" s="1"/>
  <c r="M11" i="22"/>
  <c r="N11" i="22" s="1"/>
  <c r="L12" i="22"/>
  <c r="L13" i="21"/>
  <c r="M13" i="21" s="1"/>
  <c r="U37" i="21"/>
  <c r="X36" i="21"/>
  <c r="V36" i="21"/>
  <c r="O39" i="21"/>
  <c r="P38" i="21"/>
  <c r="R38" i="21"/>
  <c r="S37" i="21"/>
  <c r="O12" i="21"/>
  <c r="P12" i="21" s="1"/>
  <c r="J36" i="23" l="1"/>
  <c r="K36" i="23"/>
  <c r="K37" i="23" s="1"/>
  <c r="K38" i="23" s="1"/>
  <c r="K39" i="23" s="1"/>
  <c r="K40" i="23" s="1"/>
  <c r="K41" i="23" s="1"/>
  <c r="K42" i="23" s="1"/>
  <c r="K43" i="23" s="1"/>
  <c r="K44" i="23" s="1"/>
  <c r="I17" i="21"/>
  <c r="J17" i="21" s="1"/>
  <c r="D16" i="21"/>
  <c r="E39" i="23"/>
  <c r="F38" i="23"/>
  <c r="I41" i="21"/>
  <c r="J41" i="21" s="1"/>
  <c r="L42" i="21"/>
  <c r="M42" i="21" s="1"/>
  <c r="C16" i="23"/>
  <c r="D15" i="23"/>
  <c r="D41" i="23"/>
  <c r="K12" i="23"/>
  <c r="M11" i="23"/>
  <c r="L11" i="23"/>
  <c r="E17" i="23"/>
  <c r="F16" i="23"/>
  <c r="I13" i="23"/>
  <c r="J12" i="23"/>
  <c r="H38" i="23"/>
  <c r="L36" i="23"/>
  <c r="M36" i="23"/>
  <c r="M37" i="23" s="1"/>
  <c r="M38" i="23" s="1"/>
  <c r="M39" i="23" s="1"/>
  <c r="M40" i="23" s="1"/>
  <c r="M41" i="23" s="1"/>
  <c r="M42" i="23" s="1"/>
  <c r="M43" i="23" s="1"/>
  <c r="M44" i="23" s="1"/>
  <c r="G14" i="23"/>
  <c r="H13" i="23"/>
  <c r="J37" i="23"/>
  <c r="O28" i="22"/>
  <c r="P28" i="22" s="1"/>
  <c r="P29" i="22" s="1"/>
  <c r="N29" i="22"/>
  <c r="O11" i="22"/>
  <c r="N12" i="22"/>
  <c r="X37" i="21"/>
  <c r="Y36" i="21"/>
  <c r="O40" i="21"/>
  <c r="P39" i="21"/>
  <c r="U38" i="21"/>
  <c r="V37" i="21"/>
  <c r="L14" i="21"/>
  <c r="M14" i="21" s="1"/>
  <c r="R39" i="21"/>
  <c r="S38" i="21"/>
  <c r="O13" i="21"/>
  <c r="P13" i="21" s="1"/>
  <c r="I19" i="21" l="1"/>
  <c r="J19" i="21" s="1"/>
  <c r="I18" i="21"/>
  <c r="J18" i="21" s="1"/>
  <c r="D17" i="21"/>
  <c r="E40" i="23"/>
  <c r="F39" i="23"/>
  <c r="I42" i="21"/>
  <c r="J42" i="21" s="1"/>
  <c r="C31" i="22"/>
  <c r="L43" i="21"/>
  <c r="M43" i="21" s="1"/>
  <c r="P11" i="22"/>
  <c r="P12" i="22" s="1"/>
  <c r="C14" i="22" s="1"/>
  <c r="O36" i="23"/>
  <c r="O37" i="23" s="1"/>
  <c r="O38" i="23" s="1"/>
  <c r="O39" i="23" s="1"/>
  <c r="O40" i="23" s="1"/>
  <c r="O41" i="23" s="1"/>
  <c r="O42" i="23" s="1"/>
  <c r="O43" i="23" s="1"/>
  <c r="O44" i="23" s="1"/>
  <c r="N36" i="23"/>
  <c r="E18" i="23"/>
  <c r="F17" i="23"/>
  <c r="L37" i="23"/>
  <c r="J38" i="23"/>
  <c r="G15" i="23"/>
  <c r="H14" i="23"/>
  <c r="I14" i="23"/>
  <c r="J13" i="23"/>
  <c r="D42" i="23"/>
  <c r="C17" i="23"/>
  <c r="D16" i="23"/>
  <c r="K13" i="23"/>
  <c r="L12" i="23"/>
  <c r="H39" i="23"/>
  <c r="M12" i="23"/>
  <c r="O11" i="23"/>
  <c r="N11" i="23"/>
  <c r="R40" i="21"/>
  <c r="S39" i="21"/>
  <c r="X38" i="21"/>
  <c r="Y37" i="21"/>
  <c r="U39" i="21"/>
  <c r="V38" i="21"/>
  <c r="O14" i="21"/>
  <c r="P14" i="21" s="1"/>
  <c r="L15" i="21"/>
  <c r="M15" i="21" s="1"/>
  <c r="O41" i="21"/>
  <c r="P40" i="21"/>
  <c r="J20" i="21" l="1"/>
  <c r="D19" i="21"/>
  <c r="E41" i="23"/>
  <c r="F40" i="23"/>
  <c r="I44" i="21"/>
  <c r="J44" i="21" s="1"/>
  <c r="I43" i="21"/>
  <c r="J43" i="21" s="1"/>
  <c r="J45" i="21" s="1"/>
  <c r="L44" i="21"/>
  <c r="M44" i="21" s="1"/>
  <c r="M45" i="21" s="1"/>
  <c r="H40" i="23"/>
  <c r="C18" i="23"/>
  <c r="D17" i="23"/>
  <c r="G16" i="23"/>
  <c r="H15" i="23"/>
  <c r="P36" i="23"/>
  <c r="O12" i="23"/>
  <c r="P11" i="23"/>
  <c r="I15" i="23"/>
  <c r="J14" i="23"/>
  <c r="L38" i="23"/>
  <c r="N37" i="23"/>
  <c r="D44" i="23"/>
  <c r="D43" i="23"/>
  <c r="M13" i="23"/>
  <c r="N12" i="23"/>
  <c r="K14" i="23"/>
  <c r="L13" i="23"/>
  <c r="J39" i="23"/>
  <c r="J40" i="23"/>
  <c r="E19" i="23"/>
  <c r="F19" i="23" s="1"/>
  <c r="F18" i="23"/>
  <c r="O42" i="21"/>
  <c r="P41" i="21"/>
  <c r="O15" i="21"/>
  <c r="P15" i="21" s="1"/>
  <c r="L16" i="21"/>
  <c r="M16" i="21" s="1"/>
  <c r="U40" i="21"/>
  <c r="V39" i="21"/>
  <c r="X39" i="21"/>
  <c r="Y38" i="21"/>
  <c r="R41" i="21"/>
  <c r="S40" i="21"/>
  <c r="D18" i="21" l="1"/>
  <c r="D20" i="21" s="1"/>
  <c r="D45" i="23"/>
  <c r="E42" i="23"/>
  <c r="F41" i="23"/>
  <c r="F20" i="23"/>
  <c r="M14" i="23"/>
  <c r="N13" i="23"/>
  <c r="I16" i="23"/>
  <c r="J15" i="23"/>
  <c r="K15" i="23"/>
  <c r="L14" i="23"/>
  <c r="L39" i="23"/>
  <c r="C19" i="23"/>
  <c r="D19" i="23" s="1"/>
  <c r="D18" i="23"/>
  <c r="P37" i="23"/>
  <c r="N38" i="23"/>
  <c r="O13" i="23"/>
  <c r="P12" i="23"/>
  <c r="G17" i="23"/>
  <c r="H16" i="23"/>
  <c r="H41" i="23"/>
  <c r="R42" i="21"/>
  <c r="S41" i="21"/>
  <c r="O43" i="21"/>
  <c r="P42" i="21"/>
  <c r="L17" i="21"/>
  <c r="M17" i="21" s="1"/>
  <c r="U41" i="21"/>
  <c r="V40" i="21"/>
  <c r="X40" i="21"/>
  <c r="Y39" i="21"/>
  <c r="O16" i="21"/>
  <c r="P16" i="21" s="1"/>
  <c r="E43" i="23" l="1"/>
  <c r="F42" i="23"/>
  <c r="D20" i="23"/>
  <c r="N39" i="23"/>
  <c r="M15" i="23"/>
  <c r="N14" i="23"/>
  <c r="H42" i="23"/>
  <c r="O14" i="23"/>
  <c r="P13" i="23"/>
  <c r="L40" i="23"/>
  <c r="K16" i="23"/>
  <c r="L15" i="23"/>
  <c r="P38" i="23"/>
  <c r="J41" i="23"/>
  <c r="G18" i="23"/>
  <c r="H17" i="23"/>
  <c r="I17" i="23"/>
  <c r="J16" i="23"/>
  <c r="U42" i="21"/>
  <c r="V41" i="21"/>
  <c r="R43" i="21"/>
  <c r="S42" i="21"/>
  <c r="L19" i="21"/>
  <c r="M19" i="21" s="1"/>
  <c r="L18" i="21"/>
  <c r="M18" i="21" s="1"/>
  <c r="P43" i="21"/>
  <c r="O17" i="21"/>
  <c r="P17" i="21" s="1"/>
  <c r="X41" i="21"/>
  <c r="Y40" i="21"/>
  <c r="E44" i="23" l="1"/>
  <c r="F44" i="23" s="1"/>
  <c r="F43" i="23"/>
  <c r="O44" i="21"/>
  <c r="P44" i="21" s="1"/>
  <c r="P45" i="21" s="1"/>
  <c r="J42" i="23"/>
  <c r="I18" i="23"/>
  <c r="J17" i="23"/>
  <c r="P39" i="23"/>
  <c r="K17" i="23"/>
  <c r="L16" i="23"/>
  <c r="O15" i="23"/>
  <c r="P14" i="23"/>
  <c r="M16" i="23"/>
  <c r="N15" i="23"/>
  <c r="G19" i="23"/>
  <c r="H19" i="23" s="1"/>
  <c r="H18" i="23"/>
  <c r="L41" i="23"/>
  <c r="H44" i="23"/>
  <c r="H43" i="23"/>
  <c r="N40" i="23"/>
  <c r="X42" i="21"/>
  <c r="Y41" i="21"/>
  <c r="S43" i="21"/>
  <c r="O19" i="21"/>
  <c r="P19" i="21" s="1"/>
  <c r="O18" i="21"/>
  <c r="P18" i="21" s="1"/>
  <c r="M20" i="21"/>
  <c r="U43" i="21"/>
  <c r="V42" i="21"/>
  <c r="F45" i="23" l="1"/>
  <c r="H20" i="23"/>
  <c r="P20" i="21"/>
  <c r="R44" i="21"/>
  <c r="S44" i="21" s="1"/>
  <c r="S45" i="21" s="1"/>
  <c r="P40" i="23"/>
  <c r="I19" i="23"/>
  <c r="J19" i="23" s="1"/>
  <c r="J18" i="23"/>
  <c r="N41" i="23"/>
  <c r="L42" i="23"/>
  <c r="M17" i="23"/>
  <c r="N16" i="23"/>
  <c r="K18" i="23"/>
  <c r="L17" i="23"/>
  <c r="J43" i="23"/>
  <c r="J44" i="23"/>
  <c r="J45" i="23" s="1"/>
  <c r="O16" i="23"/>
  <c r="P15" i="23"/>
  <c r="H45" i="23"/>
  <c r="V43" i="21"/>
  <c r="X43" i="21"/>
  <c r="Y42" i="21"/>
  <c r="J20" i="23" l="1"/>
  <c r="U44" i="21"/>
  <c r="V44" i="21" s="1"/>
  <c r="V45" i="21" s="1"/>
  <c r="N42" i="23"/>
  <c r="P41" i="23"/>
  <c r="K19" i="23"/>
  <c r="L19" i="23" s="1"/>
  <c r="L18" i="23"/>
  <c r="M18" i="23"/>
  <c r="N17" i="23"/>
  <c r="O17" i="23"/>
  <c r="P16" i="23"/>
  <c r="L44" i="23"/>
  <c r="L43" i="23"/>
  <c r="S20" i="21"/>
  <c r="Y43" i="21"/>
  <c r="L20" i="23" l="1"/>
  <c r="L45" i="23"/>
  <c r="X44" i="21"/>
  <c r="Y44" i="21" s="1"/>
  <c r="Y45" i="21" s="1"/>
  <c r="C47" i="21" s="1"/>
  <c r="N18" i="23"/>
  <c r="M19" i="23"/>
  <c r="N19" i="23" s="1"/>
  <c r="P42" i="23"/>
  <c r="O18" i="23"/>
  <c r="P17" i="23"/>
  <c r="N43" i="23"/>
  <c r="N44" i="23"/>
  <c r="V20" i="21"/>
  <c r="N20" i="23" l="1"/>
  <c r="O19" i="23"/>
  <c r="P19" i="23" s="1"/>
  <c r="P18" i="23"/>
  <c r="N45" i="23"/>
  <c r="P44" i="23"/>
  <c r="P43" i="23"/>
  <c r="Y20" i="21"/>
  <c r="C22" i="21" s="1"/>
  <c r="B6" i="1" s="1"/>
  <c r="B10" i="1" s="1"/>
  <c r="P45" i="23" l="1"/>
  <c r="C47" i="23" s="1"/>
  <c r="P20" i="23"/>
  <c r="C22" i="23" s="1"/>
  <c r="I12" i="30"/>
  <c r="J12" i="30" s="1"/>
  <c r="L11" i="30"/>
  <c r="M11" i="30" s="1"/>
  <c r="I11" i="30"/>
  <c r="J11" i="30" s="1"/>
  <c r="L12" i="30" l="1"/>
  <c r="M12" i="30" s="1"/>
  <c r="I13" i="30" l="1"/>
  <c r="J13" i="30" s="1"/>
  <c r="O11" i="30"/>
  <c r="P11" i="30" s="1"/>
  <c r="L13" i="30"/>
  <c r="M13" i="30" s="1"/>
  <c r="O12" i="30" l="1"/>
  <c r="P12" i="30" s="1"/>
  <c r="I14" i="30"/>
  <c r="J14" i="30" s="1"/>
  <c r="L14" i="30"/>
  <c r="M14" i="30" s="1"/>
  <c r="I15" i="30" l="1"/>
  <c r="J15" i="30" s="1"/>
  <c r="L15" i="30"/>
  <c r="M15" i="30" s="1"/>
  <c r="O13" i="30"/>
  <c r="P13" i="30" s="1"/>
  <c r="O14" i="30" l="1"/>
  <c r="P14" i="30" s="1"/>
  <c r="L16" i="30"/>
  <c r="M16" i="30" s="1"/>
  <c r="I16" i="30"/>
  <c r="J16" i="30" s="1"/>
  <c r="L17" i="30" l="1"/>
  <c r="M17" i="30" s="1"/>
  <c r="O15" i="30"/>
  <c r="P15" i="30" s="1"/>
  <c r="I17" i="30"/>
  <c r="J17" i="30" s="1"/>
  <c r="O16" i="30" l="1"/>
  <c r="P16" i="30" s="1"/>
  <c r="I18" i="30"/>
  <c r="J18" i="30" s="1"/>
  <c r="I19" i="30"/>
  <c r="J19" i="30" s="1"/>
  <c r="L18" i="30"/>
  <c r="M18" i="30" s="1"/>
  <c r="L19" i="30"/>
  <c r="M19" i="30" s="1"/>
  <c r="M20" i="30" l="1"/>
  <c r="J20" i="30"/>
  <c r="O17" i="30"/>
  <c r="P17" i="30" s="1"/>
  <c r="O18" i="30" l="1"/>
  <c r="P18" i="30" s="1"/>
  <c r="O19" i="30"/>
  <c r="P19" i="30" s="1"/>
  <c r="P20" i="30" l="1"/>
  <c r="S20" i="30" l="1"/>
  <c r="V20" i="30" l="1"/>
  <c r="Y20" i="30"/>
  <c r="C22" i="30" l="1"/>
  <c r="B16" i="1" s="1"/>
  <c r="B20" i="1" s="1"/>
</calcChain>
</file>

<file path=xl/sharedStrings.xml><?xml version="1.0" encoding="utf-8"?>
<sst xmlns="http://schemas.openxmlformats.org/spreadsheetml/2006/main" count="2002" uniqueCount="306">
  <si>
    <t>List of Schedules</t>
  </si>
  <si>
    <t>Schedule</t>
  </si>
  <si>
    <t>Title</t>
  </si>
  <si>
    <t>Schedule A</t>
  </si>
  <si>
    <t>Cost Summary</t>
  </si>
  <si>
    <t>Schedule C</t>
  </si>
  <si>
    <t>Cost of Operations</t>
  </si>
  <si>
    <t>Schedule D</t>
  </si>
  <si>
    <t>Enhancement Pool Hours</t>
  </si>
  <si>
    <t>Schedule E</t>
  </si>
  <si>
    <t>Resource Hourly Rates</t>
  </si>
  <si>
    <t>Phase</t>
  </si>
  <si>
    <t xml:space="preserve">Cost </t>
  </si>
  <si>
    <t>Operations</t>
  </si>
  <si>
    <t>Payment Milestone</t>
  </si>
  <si>
    <t>DDI</t>
  </si>
  <si>
    <t>Development Configuration and Build</t>
  </si>
  <si>
    <t>User Acceptance Testing and Integration Testing</t>
  </si>
  <si>
    <t>Implementation and Acceptance</t>
  </si>
  <si>
    <t>Certification</t>
  </si>
  <si>
    <t>Minimum percent of total DDI cost cannot be less than the following percentages for each phase.**</t>
  </si>
  <si>
    <t>Maximum percent of total DDI cost cannot exceed the following percentages for each phase.**</t>
  </si>
  <si>
    <t>GRAND TOTAL</t>
  </si>
  <si>
    <t>Schedule C - Cost of Operations</t>
  </si>
  <si>
    <t>Operations Year 1</t>
  </si>
  <si>
    <t>Operations Year 2</t>
  </si>
  <si>
    <t>Operations Year 3</t>
  </si>
  <si>
    <t>TOTAL</t>
  </si>
  <si>
    <t>Operations Optional Year 5</t>
  </si>
  <si>
    <t>Operations Optional Year 6</t>
  </si>
  <si>
    <t xml:space="preserve"> Schedule D - Enhancement Pool Hours</t>
  </si>
  <si>
    <t>Total DDI</t>
  </si>
  <si>
    <t>Total Operations</t>
  </si>
  <si>
    <t>Grand Total</t>
  </si>
  <si>
    <t>Schedule E - Resource Hourly Rates</t>
  </si>
  <si>
    <t>Type of resource</t>
  </si>
  <si>
    <t>Phases</t>
  </si>
  <si>
    <t>DDI and Certification</t>
  </si>
  <si>
    <t>Project Manager</t>
  </si>
  <si>
    <t>Contract Manager</t>
  </si>
  <si>
    <t>Integration Lead</t>
  </si>
  <si>
    <t>Security Lead</t>
  </si>
  <si>
    <t>Security Analyst</t>
  </si>
  <si>
    <t>Architecture Lead</t>
  </si>
  <si>
    <t>System Architect</t>
  </si>
  <si>
    <t>Sr. System Architect</t>
  </si>
  <si>
    <t>Configuration Lead</t>
  </si>
  <si>
    <t>Configuration Specialist</t>
  </si>
  <si>
    <t>Sr. Configuration Specialist</t>
  </si>
  <si>
    <t>Infrastructure Lead</t>
  </si>
  <si>
    <t>Infrastructure Analyst</t>
  </si>
  <si>
    <t>Developer</t>
  </si>
  <si>
    <t>Sr. Developer</t>
  </si>
  <si>
    <t>Database Lead</t>
  </si>
  <si>
    <t>Database Administrator</t>
  </si>
  <si>
    <t>Database Analyst</t>
  </si>
  <si>
    <t>Sr. Database Administrator</t>
  </si>
  <si>
    <t>Testing Lead</t>
  </si>
  <si>
    <t>Tester</t>
  </si>
  <si>
    <t>Technical Writer</t>
  </si>
  <si>
    <t>Sr. Data Scientist</t>
  </si>
  <si>
    <t>Data Scientist</t>
  </si>
  <si>
    <t>System Analyst</t>
  </si>
  <si>
    <t>Sr. System Analyst</t>
  </si>
  <si>
    <t>Business Analyst</t>
  </si>
  <si>
    <t>Sr. Business Analyst</t>
  </si>
  <si>
    <t>Certification Lead</t>
  </si>
  <si>
    <t>Training Lead</t>
  </si>
  <si>
    <t>Trainer</t>
  </si>
  <si>
    <t>Provider Services Option A</t>
  </si>
  <si>
    <t>Provider Services Option B</t>
  </si>
  <si>
    <t>Schedule C - Cost of Operations Option A</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</si>
  <si>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</si>
  <si>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</si>
  <si>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</si>
  <si>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t>Schedule C - Cost of Operations Option B</t>
  </si>
  <si>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</si>
  <si>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</si>
  <si>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</si>
  <si>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t>DDI - 1,500 hours</t>
  </si>
  <si>
    <t>Operations Year 1 - 500 hours</t>
  </si>
  <si>
    <t>Operations Year 2 - 500 hours</t>
  </si>
  <si>
    <t>Operations Year 3 - 500 hours</t>
  </si>
  <si>
    <t>Optional Operations Year 1 - 500 hours</t>
  </si>
  <si>
    <t>Optional Operations Year 2 - 500 hours</t>
  </si>
  <si>
    <t>Optional Operations Year 3 - 500 hours</t>
  </si>
  <si>
    <t xml:space="preserve"> Schedule D - Enhancement Pool Hours Option A</t>
  </si>
  <si>
    <t>Operations Year 4</t>
  </si>
  <si>
    <t>Operations Optional Year 7</t>
  </si>
  <si>
    <t>Operations Optional Year 8</t>
  </si>
  <si>
    <t>Operations Optional Year 9</t>
  </si>
  <si>
    <t xml:space="preserve"> Schedule D - Enhancement Pool Hours Option B</t>
  </si>
  <si>
    <r>
      <rPr>
        <b/>
        <sz val="12"/>
        <color theme="1"/>
        <rFont val="Arial"/>
        <family val="2"/>
      </rPr>
      <t xml:space="preserve">Option A </t>
    </r>
    <r>
      <rPr>
        <sz val="12"/>
        <color theme="1"/>
        <rFont val="Arial"/>
        <family val="2"/>
      </rPr>
      <t>Operations Year 4</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</si>
  <si>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</si>
  <si>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</si>
  <si>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</si>
  <si>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</si>
  <si>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</si>
  <si>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</si>
  <si>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</si>
  <si>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</si>
  <si>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</si>
  <si>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</si>
  <si>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t xml:space="preserve">Provider Services Schedule D Enhancement Pool Hours </t>
  </si>
  <si>
    <t>Operations Year 4 - 500 hours</t>
  </si>
  <si>
    <t>Optional Operations Year 4 - 500 hours</t>
  </si>
  <si>
    <t>Optional Operations Year 5 - 500 hours</t>
  </si>
  <si>
    <r>
      <rPr>
        <b/>
        <sz val="12"/>
        <color theme="1"/>
        <rFont val="Arial"/>
        <family val="2"/>
      </rPr>
      <t xml:space="preserve">Option A </t>
    </r>
    <r>
      <rPr>
        <sz val="12"/>
        <color theme="1"/>
        <rFont val="Arial"/>
        <family val="2"/>
      </rPr>
      <t>Optional Operations Year 1 -100 hours</t>
    </r>
  </si>
  <si>
    <r>
      <rPr>
        <b/>
        <sz val="12"/>
        <color theme="1"/>
        <rFont val="Arial"/>
        <family val="2"/>
      </rPr>
      <t>Option A</t>
    </r>
    <r>
      <rPr>
        <sz val="12"/>
        <color theme="1"/>
        <rFont val="Arial"/>
        <family val="2"/>
      </rPr>
      <t xml:space="preserve"> Operations Year 1 - 100 hours</t>
    </r>
  </si>
  <si>
    <r>
      <rPr>
        <b/>
        <sz val="12"/>
        <color theme="1"/>
        <rFont val="Arial"/>
        <family val="2"/>
      </rPr>
      <t xml:space="preserve">Option A </t>
    </r>
    <r>
      <rPr>
        <sz val="12"/>
        <color theme="1"/>
        <rFont val="Arial"/>
        <family val="2"/>
      </rPr>
      <t>Operations Year 2 - 100 hours</t>
    </r>
  </si>
  <si>
    <r>
      <rPr>
        <b/>
        <sz val="12"/>
        <color theme="1"/>
        <rFont val="Arial"/>
        <family val="2"/>
      </rPr>
      <t xml:space="preserve">Option A </t>
    </r>
    <r>
      <rPr>
        <sz val="12"/>
        <color theme="1"/>
        <rFont val="Arial"/>
        <family val="2"/>
      </rPr>
      <t>Operations Year 3 - 100 hours</t>
    </r>
  </si>
  <si>
    <r>
      <rPr>
        <b/>
        <sz val="12"/>
        <color theme="1"/>
        <rFont val="Arial"/>
        <family val="2"/>
      </rPr>
      <t xml:space="preserve">Option A </t>
    </r>
    <r>
      <rPr>
        <sz val="12"/>
        <color theme="1"/>
        <rFont val="Arial"/>
        <family val="2"/>
      </rPr>
      <t>Operations Year 4 - 100 hours</t>
    </r>
  </si>
  <si>
    <r>
      <rPr>
        <b/>
        <sz val="12"/>
        <color theme="1"/>
        <rFont val="Arial"/>
        <family val="2"/>
      </rPr>
      <t xml:space="preserve">Option A </t>
    </r>
    <r>
      <rPr>
        <sz val="12"/>
        <color theme="1"/>
        <rFont val="Arial"/>
        <family val="2"/>
      </rPr>
      <t>Optional Operations Year 2 - 100 hours</t>
    </r>
  </si>
  <si>
    <r>
      <rPr>
        <b/>
        <sz val="12"/>
        <color theme="1"/>
        <rFont val="Arial"/>
        <family val="2"/>
      </rPr>
      <t xml:space="preserve">Option A </t>
    </r>
    <r>
      <rPr>
        <sz val="12"/>
        <color theme="1"/>
        <rFont val="Arial"/>
        <family val="2"/>
      </rPr>
      <t>Optional Operations Year 3 - 100 hours</t>
    </r>
  </si>
  <si>
    <r>
      <rPr>
        <b/>
        <sz val="12"/>
        <color theme="1"/>
        <rFont val="Arial"/>
        <family val="2"/>
      </rPr>
      <t xml:space="preserve">Option A </t>
    </r>
    <r>
      <rPr>
        <sz val="12"/>
        <color theme="1"/>
        <rFont val="Arial"/>
        <family val="2"/>
      </rPr>
      <t>Optional Operations Year 4 - 100 hours</t>
    </r>
  </si>
  <si>
    <r>
      <rPr>
        <b/>
        <sz val="12"/>
        <color theme="1"/>
        <rFont val="Arial"/>
        <family val="2"/>
      </rPr>
      <t xml:space="preserve">Option A </t>
    </r>
    <r>
      <rPr>
        <sz val="12"/>
        <color theme="1"/>
        <rFont val="Arial"/>
        <family val="2"/>
      </rPr>
      <t>Optional Operations Year 5 - 100 hours</t>
    </r>
  </si>
  <si>
    <r>
      <rPr>
        <b/>
        <sz val="12"/>
        <color theme="1"/>
        <rFont val="Arial"/>
        <family val="2"/>
      </rPr>
      <t>Option B</t>
    </r>
    <r>
      <rPr>
        <sz val="12"/>
        <color theme="1"/>
        <rFont val="Arial"/>
        <family val="2"/>
      </rPr>
      <t xml:space="preserve"> Operations Year 1 - 100 hours</t>
    </r>
  </si>
  <si>
    <r>
      <rPr>
        <b/>
        <sz val="12"/>
        <color theme="1"/>
        <rFont val="Arial"/>
        <family val="2"/>
      </rPr>
      <t xml:space="preserve">Option B </t>
    </r>
    <r>
      <rPr>
        <sz val="12"/>
        <color theme="1"/>
        <rFont val="Arial"/>
        <family val="2"/>
      </rPr>
      <t>Operations Year 2 - 100 hours</t>
    </r>
  </si>
  <si>
    <r>
      <rPr>
        <b/>
        <sz val="12"/>
        <color theme="1"/>
        <rFont val="Arial"/>
        <family val="2"/>
      </rPr>
      <t xml:space="preserve">Option B </t>
    </r>
    <r>
      <rPr>
        <sz val="12"/>
        <color theme="1"/>
        <rFont val="Arial"/>
        <family val="2"/>
      </rPr>
      <t>Operations Year 3 - 100 hours</t>
    </r>
  </si>
  <si>
    <r>
      <rPr>
        <b/>
        <sz val="12"/>
        <color theme="1"/>
        <rFont val="Arial"/>
        <family val="2"/>
      </rPr>
      <t xml:space="preserve">Option B </t>
    </r>
    <r>
      <rPr>
        <sz val="12"/>
        <color theme="1"/>
        <rFont val="Arial"/>
        <family val="2"/>
      </rPr>
      <t>Operations Year 4 - 100 hours</t>
    </r>
  </si>
  <si>
    <r>
      <rPr>
        <b/>
        <sz val="12"/>
        <color theme="1"/>
        <rFont val="Arial"/>
        <family val="2"/>
      </rPr>
      <t xml:space="preserve">Option B </t>
    </r>
    <r>
      <rPr>
        <sz val="12"/>
        <color theme="1"/>
        <rFont val="Arial"/>
        <family val="2"/>
      </rPr>
      <t>Optional Operations Year 1 - 100 hours</t>
    </r>
  </si>
  <si>
    <r>
      <rPr>
        <b/>
        <sz val="12"/>
        <color theme="1"/>
        <rFont val="Arial"/>
        <family val="2"/>
      </rPr>
      <t xml:space="preserve">Option B </t>
    </r>
    <r>
      <rPr>
        <sz val="12"/>
        <color theme="1"/>
        <rFont val="Arial"/>
        <family val="2"/>
      </rPr>
      <t>Optional Operations Year 2 -100 hours</t>
    </r>
  </si>
  <si>
    <r>
      <rPr>
        <b/>
        <sz val="12"/>
        <color theme="1"/>
        <rFont val="Arial"/>
        <family val="2"/>
      </rPr>
      <t xml:space="preserve">Option B </t>
    </r>
    <r>
      <rPr>
        <sz val="12"/>
        <color theme="1"/>
        <rFont val="Arial"/>
        <family val="2"/>
      </rPr>
      <t>Optional Operations Year 3 - 100 hours</t>
    </r>
  </si>
  <si>
    <r>
      <rPr>
        <b/>
        <sz val="12"/>
        <color theme="1"/>
        <rFont val="Arial"/>
        <family val="2"/>
      </rPr>
      <t xml:space="preserve">Option B </t>
    </r>
    <r>
      <rPr>
        <sz val="12"/>
        <color theme="1"/>
        <rFont val="Arial"/>
        <family val="2"/>
      </rPr>
      <t>Optional Operations Year 4 - 100 hours</t>
    </r>
  </si>
  <si>
    <r>
      <rPr>
        <b/>
        <sz val="12"/>
        <color theme="1"/>
        <rFont val="Arial"/>
        <family val="2"/>
      </rPr>
      <t xml:space="preserve">Option B </t>
    </r>
    <r>
      <rPr>
        <sz val="12"/>
        <color theme="1"/>
        <rFont val="Arial"/>
        <family val="2"/>
      </rPr>
      <t>Optional Operations Year 5 - 100 hours</t>
    </r>
  </si>
  <si>
    <t xml:space="preserve">Provider Services Schedule A - Cost Summary </t>
  </si>
  <si>
    <t>Provider Services Schedule E - Resource Hourly Rates</t>
  </si>
  <si>
    <t xml:space="preserve">Provider Enrollment </t>
  </si>
  <si>
    <t xml:space="preserve">Provider Maintenance </t>
  </si>
  <si>
    <r>
      <rPr>
        <b/>
        <sz val="12"/>
        <color theme="1"/>
        <rFont val="Arial"/>
        <family val="2"/>
      </rPr>
      <t>Option B</t>
    </r>
    <r>
      <rPr>
        <sz val="12"/>
        <color theme="1"/>
        <rFont val="Arial"/>
        <family val="2"/>
      </rPr>
      <t xml:space="preserve"> Operations Optional Year 9</t>
    </r>
  </si>
  <si>
    <t xml:space="preserve">Provider Services Schedule B DDI Payment Milestones by Phase </t>
  </si>
  <si>
    <t>Provider Services Schedule C - Cost of Operations</t>
  </si>
  <si>
    <t xml:space="preserve">Instruction </t>
  </si>
  <si>
    <r>
      <t>Insert "</t>
    </r>
    <r>
      <rPr>
        <b/>
        <sz val="12"/>
        <color theme="1"/>
        <rFont val="Arial"/>
        <family val="2"/>
      </rPr>
      <t>Total Projected DDI Costs</t>
    </r>
    <r>
      <rPr>
        <sz val="12"/>
        <color theme="1"/>
        <rFont val="Arial"/>
        <family val="2"/>
      </rPr>
      <t>" from Schedule F, Tab F-1</t>
    </r>
  </si>
  <si>
    <r>
      <t>Insert "</t>
    </r>
    <r>
      <rPr>
        <b/>
        <sz val="12"/>
        <color theme="1"/>
        <rFont val="Arial"/>
        <family val="2"/>
      </rPr>
      <t>Total Projected Operations Costs</t>
    </r>
    <r>
      <rPr>
        <sz val="12"/>
        <color theme="1"/>
        <rFont val="Arial"/>
        <family val="2"/>
      </rPr>
      <t>" from Schedule F, Tab F-2</t>
    </r>
  </si>
  <si>
    <t>Cost</t>
  </si>
  <si>
    <t xml:space="preserve">Provider Self-Service Portal </t>
  </si>
  <si>
    <t>Schedule B-1: Provider Services Base Scope of Work 
 Design, Development &amp; Implementation (DDI) Payment Milestone by Phase</t>
  </si>
  <si>
    <t xml:space="preserve">DDI Payment Milestone by Phase for Base Services Scope of Work, Option A Services and Option B Services </t>
  </si>
  <si>
    <t xml:space="preserve">Provider Services Base Scope of Work Cost </t>
  </si>
  <si>
    <t>Provider Services Option A Scope of Work Cost</t>
  </si>
  <si>
    <t>Provider Services Option B  Scope of Work Cost</t>
  </si>
  <si>
    <t>Schedule F (includes tabs F-1 thru F-4)</t>
  </si>
  <si>
    <t>Schedule G (includes tabs G-1 thru G-4)</t>
  </si>
  <si>
    <t>Schedule H (includes tabs H-1 thru H-4)</t>
  </si>
  <si>
    <r>
      <t>Insert "</t>
    </r>
    <r>
      <rPr>
        <b/>
        <sz val="12"/>
        <color theme="1"/>
        <rFont val="Arial"/>
        <family val="2"/>
      </rPr>
      <t>Total Projected DDI Costs</t>
    </r>
    <r>
      <rPr>
        <sz val="12"/>
        <color theme="1"/>
        <rFont val="Arial"/>
        <family val="2"/>
      </rPr>
      <t>" from Schedule G, Tab G-1</t>
    </r>
  </si>
  <si>
    <r>
      <t>Insert "</t>
    </r>
    <r>
      <rPr>
        <b/>
        <sz val="12"/>
        <color theme="1"/>
        <rFont val="Arial"/>
        <family val="2"/>
      </rPr>
      <t>Total Projected Operations Costs</t>
    </r>
    <r>
      <rPr>
        <sz val="12"/>
        <color theme="1"/>
        <rFont val="Arial"/>
        <family val="2"/>
      </rPr>
      <t>" from Schedule G, Tab G-2</t>
    </r>
  </si>
  <si>
    <r>
      <t>Insert "</t>
    </r>
    <r>
      <rPr>
        <b/>
        <sz val="12"/>
        <color theme="1"/>
        <rFont val="Arial"/>
        <family val="2"/>
      </rPr>
      <t>Total Projected DDI Costs</t>
    </r>
    <r>
      <rPr>
        <sz val="12"/>
        <color theme="1"/>
        <rFont val="Arial"/>
        <family val="2"/>
      </rPr>
      <t>" from Schedule H, Tab H-1</t>
    </r>
  </si>
  <si>
    <r>
      <t>Insert "</t>
    </r>
    <r>
      <rPr>
        <b/>
        <sz val="12"/>
        <color theme="1"/>
        <rFont val="Arial"/>
        <family val="2"/>
      </rPr>
      <t>Total Projected Operations Costs</t>
    </r>
    <r>
      <rPr>
        <sz val="12"/>
        <color theme="1"/>
        <rFont val="Arial"/>
        <family val="2"/>
      </rPr>
      <t>" from Schedule H, Tab H-2</t>
    </r>
  </si>
  <si>
    <r>
      <rPr>
        <b/>
        <sz val="12"/>
        <color theme="1"/>
        <rFont val="Arial"/>
        <family val="2"/>
      </rPr>
      <t xml:space="preserve">Provider Services Base Scope of Work </t>
    </r>
    <r>
      <rPr>
        <sz val="12"/>
        <color theme="1"/>
        <rFont val="Arial"/>
        <family val="2"/>
      </rPr>
      <t xml:space="preserve"> DDI</t>
    </r>
  </si>
  <si>
    <r>
      <rPr>
        <b/>
        <sz val="12"/>
        <color theme="1"/>
        <rFont val="Arial"/>
        <family val="2"/>
      </rPr>
      <t xml:space="preserve">Provider Services Base Scope of Work </t>
    </r>
    <r>
      <rPr>
        <sz val="12"/>
        <color theme="1"/>
        <rFont val="Arial"/>
        <family val="2"/>
      </rPr>
      <t>Operations</t>
    </r>
  </si>
  <si>
    <r>
      <rPr>
        <b/>
        <sz val="12"/>
        <color theme="1"/>
        <rFont val="Arial"/>
        <family val="2"/>
      </rPr>
      <t xml:space="preserve">Provider Services Base Scope of Work </t>
    </r>
    <r>
      <rPr>
        <sz val="12"/>
        <color theme="1"/>
        <rFont val="Arial"/>
        <family val="2"/>
      </rPr>
      <t>DDI</t>
    </r>
    <r>
      <rPr>
        <b/>
        <sz val="12"/>
        <color theme="1"/>
        <rFont val="Arial"/>
        <family val="2"/>
      </rPr>
      <t xml:space="preserve"> </t>
    </r>
    <r>
      <rPr>
        <sz val="12"/>
        <color theme="1"/>
        <rFont val="Arial"/>
        <family val="2"/>
      </rPr>
      <t>Enhancement Pool Hours</t>
    </r>
  </si>
  <si>
    <r>
      <rPr>
        <b/>
        <sz val="12"/>
        <color theme="1"/>
        <rFont val="Arial"/>
        <family val="2"/>
      </rPr>
      <t xml:space="preserve">Provider Services Base Scope of Work </t>
    </r>
    <r>
      <rPr>
        <sz val="12"/>
        <color theme="1"/>
        <rFont val="Arial"/>
        <family val="2"/>
      </rPr>
      <t>Operations</t>
    </r>
    <r>
      <rPr>
        <b/>
        <sz val="12"/>
        <color theme="1"/>
        <rFont val="Arial"/>
        <family val="2"/>
      </rPr>
      <t xml:space="preserve"> </t>
    </r>
    <r>
      <rPr>
        <sz val="12"/>
        <color theme="1"/>
        <rFont val="Arial"/>
        <family val="2"/>
      </rPr>
      <t>Enhancement Pool Hours</t>
    </r>
  </si>
  <si>
    <r>
      <rPr>
        <b/>
        <sz val="12"/>
        <color theme="1"/>
        <rFont val="Arial"/>
        <family val="2"/>
      </rPr>
      <t>Provider Services Option A</t>
    </r>
    <r>
      <rPr>
        <sz val="12"/>
        <color theme="1"/>
        <rFont val="Arial"/>
        <family val="2"/>
      </rPr>
      <t xml:space="preserve"> DDI</t>
    </r>
  </si>
  <si>
    <r>
      <rPr>
        <b/>
        <sz val="12"/>
        <color theme="1"/>
        <rFont val="Arial"/>
        <family val="2"/>
      </rPr>
      <t>Provider Services Option A</t>
    </r>
    <r>
      <rPr>
        <sz val="12"/>
        <color theme="1"/>
        <rFont val="Arial"/>
        <family val="2"/>
      </rPr>
      <t xml:space="preserve"> Operations</t>
    </r>
  </si>
  <si>
    <r>
      <rPr>
        <b/>
        <sz val="12"/>
        <color theme="1"/>
        <rFont val="Arial"/>
        <family val="2"/>
      </rPr>
      <t xml:space="preserve">Provider Services Option A </t>
    </r>
    <r>
      <rPr>
        <sz val="12"/>
        <color theme="1"/>
        <rFont val="Arial"/>
        <family val="2"/>
      </rPr>
      <t>DDI</t>
    </r>
    <r>
      <rPr>
        <b/>
        <sz val="12"/>
        <color theme="1"/>
        <rFont val="Arial"/>
        <family val="2"/>
      </rPr>
      <t xml:space="preserve"> </t>
    </r>
    <r>
      <rPr>
        <sz val="12"/>
        <color theme="1"/>
        <rFont val="Arial"/>
        <family val="2"/>
      </rPr>
      <t>Enhancement Pool Hours</t>
    </r>
  </si>
  <si>
    <r>
      <rPr>
        <b/>
        <sz val="12"/>
        <color theme="1"/>
        <rFont val="Arial"/>
        <family val="2"/>
      </rPr>
      <t xml:space="preserve">Provider Services Option A </t>
    </r>
    <r>
      <rPr>
        <sz val="12"/>
        <color theme="1"/>
        <rFont val="Arial"/>
        <family val="2"/>
      </rPr>
      <t>Operations Enhancement Pool Hours</t>
    </r>
  </si>
  <si>
    <r>
      <rPr>
        <b/>
        <sz val="12"/>
        <color theme="1"/>
        <rFont val="Arial"/>
        <family val="2"/>
      </rPr>
      <t xml:space="preserve">Provider Services Option B </t>
    </r>
    <r>
      <rPr>
        <sz val="12"/>
        <color theme="1"/>
        <rFont val="Arial"/>
        <family val="2"/>
      </rPr>
      <t>Operations</t>
    </r>
  </si>
  <si>
    <r>
      <rPr>
        <b/>
        <sz val="12"/>
        <color theme="1"/>
        <rFont val="Arial"/>
        <family val="2"/>
      </rPr>
      <t xml:space="preserve">Provider Services Option B </t>
    </r>
    <r>
      <rPr>
        <sz val="12"/>
        <color theme="1"/>
        <rFont val="Arial"/>
        <family val="2"/>
      </rPr>
      <t>DDI</t>
    </r>
    <r>
      <rPr>
        <b/>
        <sz val="12"/>
        <color theme="1"/>
        <rFont val="Arial"/>
        <family val="2"/>
      </rPr>
      <t xml:space="preserve"> </t>
    </r>
    <r>
      <rPr>
        <sz val="12"/>
        <color theme="1"/>
        <rFont val="Arial"/>
        <family val="2"/>
      </rPr>
      <t>Enhancement Pool Hours</t>
    </r>
  </si>
  <si>
    <r>
      <rPr>
        <b/>
        <sz val="12"/>
        <color theme="1"/>
        <rFont val="Arial"/>
        <family val="2"/>
      </rPr>
      <t xml:space="preserve">Provider Services Option B </t>
    </r>
    <r>
      <rPr>
        <sz val="12"/>
        <color theme="1"/>
        <rFont val="Arial"/>
        <family val="2"/>
      </rPr>
      <t>Operations Enhancement Pool Hours</t>
    </r>
  </si>
  <si>
    <t>Schedule B (includes B -1 thru B-3)</t>
  </si>
  <si>
    <t>Schedule B-2: Provider Services Option A Scope of Work 
 Design, Development &amp; Implementation (DDI) Payment Milestone by Phase</t>
  </si>
  <si>
    <t>Provider Services Base DDI Costs (Based on Number of Active De-duplicated Providers)</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</si>
  <si>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</si>
  <si>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</si>
  <si>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</si>
  <si>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</si>
  <si>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</si>
  <si>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</si>
  <si>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</si>
  <si>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</si>
  <si>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</si>
  <si>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</si>
  <si>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</si>
  <si>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</si>
  <si>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</si>
  <si>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</si>
  <si>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</si>
  <si>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</si>
  <si>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</si>
  <si>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Group Provider Range:</t>
  </si>
  <si>
    <t>Median Providers:</t>
  </si>
  <si>
    <t>No Variable Pricing in Group 1</t>
  </si>
  <si>
    <t>Base Cost Amount</t>
  </si>
  <si>
    <t>Variable Rate</t>
  </si>
  <si>
    <t>Monthly Variable Cost</t>
  </si>
  <si>
    <t>Annual Variable Cost</t>
  </si>
  <si>
    <t>Variable Cost</t>
  </si>
  <si>
    <t>N/A</t>
  </si>
  <si>
    <t>COLA Percentage:</t>
  </si>
  <si>
    <t>Year 1 Variable Rate:</t>
  </si>
  <si>
    <t>Variable Rate Factor Group 2-7:</t>
  </si>
  <si>
    <t>Provider Services Base DDI Costs (Based on Number of Active De-duplicated Owners)</t>
  </si>
  <si>
    <t>Group Owner Range:</t>
  </si>
  <si>
    <t>Median Owner:</t>
  </si>
  <si>
    <t>Provider Services Base Operations Costs (Based on Number of Active De-duplicated Providers)</t>
  </si>
  <si>
    <t>Operations Year</t>
  </si>
  <si>
    <t>Monthly Base Cost</t>
  </si>
  <si>
    <t>Annual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</si>
  <si>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</si>
  <si>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</si>
  <si>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</si>
  <si>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</si>
  <si>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</si>
  <si>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</si>
  <si>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</si>
  <si>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</si>
  <si>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</si>
  <si>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Provider Services Base Operations Costs (Based on Number of Active De-duplicated Owners)</t>
  </si>
  <si>
    <t>Provider Services Base DDI Enhancement Pool Costs (Based on Number of Active De-duplicated Providers)</t>
  </si>
  <si>
    <t>Pool Hour Rate</t>
  </si>
  <si>
    <t>Pool Hour Cost</t>
  </si>
  <si>
    <t>DDI:</t>
  </si>
  <si>
    <t>Year 1 Hourly Rate:</t>
  </si>
  <si>
    <t>Provider Services Base DDI Enhancement Pool Costs (Based on Number of Active De-duplicated Owners)</t>
  </si>
  <si>
    <t>Schedule B-3: Provider Services Option B Scope of Work 
 Design, Development &amp; Implementation (DDI) Payment Milestone by Phase</t>
  </si>
  <si>
    <t>Operations Year one begins the first day of the month following the implementation of the MPATH Module.</t>
  </si>
  <si>
    <t>This schedule represents the hourly rates for resources in both the DDI and Certification phases and Operations phases</t>
  </si>
  <si>
    <t>Schedule F - Provider Services Base Scope of Work Costs
Schedule F-1 Provider Services DDI Costs</t>
  </si>
  <si>
    <t>Schedule F - Provider Services Base Scope of Work Costs
Schedule F-2 Provider Services Operations Costs</t>
  </si>
  <si>
    <t>Total Projected DDI Costs:</t>
  </si>
  <si>
    <t>Total Projected Operations Costs:</t>
  </si>
  <si>
    <t>Schedule F - Provider Services Base Scope of Work Costs
Schedule F-3 Provider Services DDI Enhancement Pool Hour Costs</t>
  </si>
  <si>
    <t>Total Projected DDI Ehancement Pool Hour Costs:</t>
  </si>
  <si>
    <t>Total Projected DDI Ehancement Pool Hour Cost:s</t>
  </si>
  <si>
    <t>Schedule F - Provider Services Base Scope of Work Costs
Schedule F-4 Provider Services Operations Enhancement Pool Hour Costs</t>
  </si>
  <si>
    <t>Total Projected Operations Ehancement Pool Hour Costs:</t>
  </si>
  <si>
    <t>Provider Services Base Operations Enhancment Pool Hour Costs (Based on Number of Active De-duplicated Owners)</t>
  </si>
  <si>
    <t>Schedule G - Provider Services Option A Scope of Work Costs
Schedule G-1 Provider Services DDI Costs</t>
  </si>
  <si>
    <t>Schedule G - Provider Services Option A Scope of Work Costs
Schedule G-2 Provider Services Operations Costs</t>
  </si>
  <si>
    <t>Schedule G - Provider Services Option A Scope of Work Costs
Schedule G-3 Provider Services DDI Enhancement Pool Hour Costs</t>
  </si>
  <si>
    <t>Schedule G - Provider Services Option A Scope of Work Costs
Schedule G-4 Provider Services Operations Enhancement Pool Hour Costs</t>
  </si>
  <si>
    <t>Schedule H - Provider Services Option B Scope of Work Costs
Schedule H-1 Provider Services DDI Costs</t>
  </si>
  <si>
    <t>Schedule H - Provider Services Option B Scope of Work Costs
Schedule H-2 Provider Services Operations Costs</t>
  </si>
  <si>
    <t>Schedule H - Provider Services Option B Scope of Work Costs
Schedule H-3 Provider Services DDI Enhancement Pool Hour Costs</t>
  </si>
  <si>
    <t>Schedule H - Provider Services Option B Scope of Work Costs
Schedule H-4 Provider Services Operations Enhancement Pool Hour Costs</t>
  </si>
  <si>
    <t>Total Operations Enhancement Pool Hour Costs:</t>
  </si>
  <si>
    <t>Total DDI Enhancement Pool Hour Costs:</t>
  </si>
  <si>
    <t xml:space="preserve"> Schedule A - Provider Services Base Scope of Work Costs</t>
  </si>
  <si>
    <t>All Inclusive Provider Services Base Scope of Work Costs</t>
  </si>
  <si>
    <t>Schedule A - Provider Services Option A Scope of Work Costs</t>
  </si>
  <si>
    <t xml:space="preserve"> Schedule A - Provider Services Option B Scope of Work Costs</t>
  </si>
  <si>
    <t>All Inclusive Provider Services Option B Costs</t>
  </si>
  <si>
    <r>
      <rPr>
        <b/>
        <sz val="12"/>
        <color theme="1"/>
        <rFont val="Arial"/>
        <family val="2"/>
      </rPr>
      <t>Provider Services Option B</t>
    </r>
    <r>
      <rPr>
        <sz val="12"/>
        <color theme="1"/>
        <rFont val="Arial"/>
        <family val="2"/>
      </rPr>
      <t xml:space="preserve"> DDI</t>
    </r>
  </si>
  <si>
    <t>DDI - 500 hours</t>
  </si>
  <si>
    <t>DDI - 250 hours</t>
  </si>
  <si>
    <t>DDI Phase</t>
  </si>
  <si>
    <t xml:space="preserve">DDI Phase </t>
  </si>
  <si>
    <t>*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</si>
  <si>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DDI Enhancement Pool Hours:</t>
  </si>
  <si>
    <t>DDI  Enhancement Pool Hours:</t>
  </si>
  <si>
    <t>Provider Services Base Scope of Work Operations Enhancement Pool Hour Costs (Based on Number of Active De-duplicated Providers)</t>
  </si>
  <si>
    <t>Operations Annual Enhancement Pool Hours:</t>
  </si>
  <si>
    <r>
      <t>Insert "</t>
    </r>
    <r>
      <rPr>
        <b/>
        <sz val="12"/>
        <color theme="1"/>
        <rFont val="Arial"/>
        <family val="2"/>
      </rPr>
      <t>Total Projected DDI Enhancement Pool Hour Costs</t>
    </r>
    <r>
      <rPr>
        <sz val="12"/>
        <color theme="1"/>
        <rFont val="Arial"/>
        <family val="2"/>
      </rPr>
      <t>" from Schedule F, Tab F-3</t>
    </r>
  </si>
  <si>
    <r>
      <t>Insert "</t>
    </r>
    <r>
      <rPr>
        <b/>
        <sz val="12"/>
        <color theme="1"/>
        <rFont val="Arial"/>
        <family val="2"/>
      </rPr>
      <t>Total Projected Operations Enhancement Pool Hour Costs</t>
    </r>
    <r>
      <rPr>
        <sz val="12"/>
        <color theme="1"/>
        <rFont val="Arial"/>
        <family val="2"/>
      </rPr>
      <t>" from Schedule F, Tab F-4</t>
    </r>
  </si>
  <si>
    <r>
      <t>Insert "</t>
    </r>
    <r>
      <rPr>
        <b/>
        <sz val="12"/>
        <color theme="1"/>
        <rFont val="Arial"/>
        <family val="2"/>
      </rPr>
      <t>Total Projected DDI Enhancement Pool Hour Costs</t>
    </r>
    <r>
      <rPr>
        <sz val="12"/>
        <color theme="1"/>
        <rFont val="Arial"/>
        <family val="2"/>
      </rPr>
      <t>" from Schedule G, Tab G-3</t>
    </r>
  </si>
  <si>
    <r>
      <t>Insert "</t>
    </r>
    <r>
      <rPr>
        <b/>
        <sz val="12"/>
        <color theme="1"/>
        <rFont val="Arial"/>
        <family val="2"/>
      </rPr>
      <t>Total Projected Operations Enhancement Pool Hour Costs</t>
    </r>
    <r>
      <rPr>
        <sz val="12"/>
        <color theme="1"/>
        <rFont val="Arial"/>
        <family val="2"/>
      </rPr>
      <t>" from Schedule G, Tab G-4</t>
    </r>
  </si>
  <si>
    <t>All Inclusive Provider Services  Option A Costs</t>
  </si>
  <si>
    <r>
      <t>Insert "</t>
    </r>
    <r>
      <rPr>
        <b/>
        <sz val="12"/>
        <color theme="1"/>
        <rFont val="Arial"/>
        <family val="2"/>
      </rPr>
      <t>Total Projected DDI Enhancement Pool Hour Costs</t>
    </r>
    <r>
      <rPr>
        <sz val="12"/>
        <color theme="1"/>
        <rFont val="Arial"/>
        <family val="2"/>
      </rPr>
      <t>" from Schedule H, Tab H-3</t>
    </r>
  </si>
  <si>
    <r>
      <t>Insert "</t>
    </r>
    <r>
      <rPr>
        <b/>
        <sz val="12"/>
        <color theme="1"/>
        <rFont val="Arial"/>
        <family val="2"/>
      </rPr>
      <t>Total Projected Operations Enhancement Pool Hour Costs</t>
    </r>
    <r>
      <rPr>
        <sz val="12"/>
        <color theme="1"/>
        <rFont val="Arial"/>
        <family val="2"/>
      </rPr>
      <t>" from Schedule H, Tab H-4</t>
    </r>
  </si>
  <si>
    <t xml:space="preserve">Instructions: 
Offerors shall propose a firm fixed price for each of the fields contained on the pricing schedules unless otherwise specified. These costs must include the applicable costs outlined in Attachment L-Technology Matrix.
These schedules represent the Offeror's price. Offeror must include additional information as necessary to explain the Offeror's price. No cost information shall be included in the technical proposal.
All schedules must be completed in full at the time of submittal unless otherwise noted. Montana state law dictates a contract limit of 10 years. The Contract term will include DDI and operations years for the MPATH project. 
The preferred technical standards for the State of Montana Department of Public Health and Human Services (Department) have been provided in the procurement library. The Department does not have excess licenses for these components. Therefore, if the Contractor chooses to include any of these components in their solution, the Contractor shall include the costs of these components in their proposal.
</t>
  </si>
  <si>
    <t xml:space="preserve">Offerors shall propose a firm fixed price for each of the fields contained on the pricing schedules unless otherwise specified. These costs must include the applicable costs outlined in Attachment L-Technology Matrix.
These schedules represent the Offeror's price. Offeror must include additional information as necessary to explain the Offeror's price. No cost information shall be included in the technical proposal.
All schedules must be completed in full at the time of submittal unless otherwise noted. Montana state law dictates a contract limit of 10 years. The Contract term will include DDI and operations years for the MPATH project. 
The preferred technical standards for the State have been provided in the procurement library. The State does not have excess licenses for these components. Therefore, if the Contractor chooses to include any of these components in their solution, the Contractor shall include the costs of these components in their proposal.
</t>
  </si>
  <si>
    <t>This is a summary of the all-inclusive cost of the proposal. These totals should be taken from Schedules F (tabs F-1 thru F-4). Cost summary for Option A services should be taken from Schedule G (tabs G-1 thru G-4). Cost summary for Option B services should be taken from Schedule H (tabs H-1 thru H4). Offerors are only required to complete Schedules G-1 thru G-4 and/or H-1 thru H-4 if choosing to bid on services outlined in Option A and/or Option B.</t>
  </si>
  <si>
    <t xml:space="preserve">Schedule B: </t>
  </si>
  <si>
    <t>This schedule represents the total cost of operations including four base years and five optional years. This will be completed as an attachment to a Participating Addendum. Schedule C does not need to be completed as a part of the Offeror’s proposal submission. Operations year one begins the first day of the month following the implementation of the MPATH module.</t>
  </si>
  <si>
    <t>This schedule represents the cost for enhancement pool hours for both the DDI and Operations phases of the proposal. This will be completed as an attachment to a Participating Addendum. Schedule D does not need to be completed as a part of the Offeror’s proposal submission. Operations year one begins the first day of the month following the implementation of the MPATH module.</t>
  </si>
  <si>
    <t xml:space="preserve">This schedule represents the hourly rates for resources in both the DDI and Certification phases and Operations phases. </t>
  </si>
  <si>
    <t xml:space="preserve">Schedule F (includes tabs F-1 thru F-4): </t>
  </si>
  <si>
    <t>This schedule represents the Provider Services Base Scope of Work Cost by Providers or Owners. Offerors must use only Providers or use only Owners consistently throughout the entire Schedule to compute cost. The Offeror must complete Schedule F based on the number of Providers or by the number of Owners for each tab (F-1 thru F-4) of Schedule F. Schedule F will only be considered complete and valid if the Offeror completes each tab for the same pricing method selected (Providers or Owners) and when all of the green and all of the orange highlighted cells have a value in the Provider Section of F-1 thru F-4 or the Owner Section of F-1 thru F-4. The base and variable costs identified in tabs F-1 thru F-4 must include the costs necessary to support the technology detailed in Attachment L - Technology Matrix.</t>
  </si>
  <si>
    <t xml:space="preserve">Schedule G (includes tabs G-1 thru G-4): </t>
  </si>
  <si>
    <t xml:space="preserve">This schedule represents the Provider Services Option B Scope of Work Cost by Providers or Owners. Offerors are only required to complete Schedules H-1 thru H-4 if choosing to bid on services outlined in Option B. Offerors must use only Providers or use only Owners consistently throughout the entire Schedule to compute cost. The Offeror must complete Schedule H based on the number of Providers or by the number of Owners for each tab (H-1 thru H-4) of Schedule H. Schedule H will only be considered complete and valid if the Offeror completes each tab for the same pricing method selected (Providers or Owners) and when all of the green and all of the orange highlighted cells have a value in the Provider Section of H-1 thru H-4 or the Owner Section of H-1 thru H-4. The base and variable costs identified in tabs H-1 thru H-4 must include the costs necessary to support the technology detailed in Attachment L - Technology Matrix. </t>
  </si>
  <si>
    <r>
      <t>Schedule A:</t>
    </r>
    <r>
      <rPr>
        <sz val="12"/>
        <color theme="1"/>
        <rFont val="Arial"/>
        <family val="2"/>
      </rPr>
      <t xml:space="preserve"> </t>
    </r>
  </si>
  <si>
    <r>
      <t>Schedule C:</t>
    </r>
    <r>
      <rPr>
        <sz val="12"/>
        <color theme="1"/>
        <rFont val="Arial"/>
        <family val="2"/>
      </rPr>
      <t xml:space="preserve"> </t>
    </r>
  </si>
  <si>
    <r>
      <t>Schedule D:</t>
    </r>
    <r>
      <rPr>
        <sz val="12"/>
        <color theme="1"/>
        <rFont val="Arial"/>
        <family val="2"/>
      </rPr>
      <t xml:space="preserve"> </t>
    </r>
  </si>
  <si>
    <r>
      <t>Schedule E:</t>
    </r>
    <r>
      <rPr>
        <sz val="12"/>
        <color theme="1"/>
        <rFont val="Arial"/>
        <family val="2"/>
      </rPr>
      <t xml:space="preserve"> </t>
    </r>
  </si>
  <si>
    <t xml:space="preserve">Provider Services Pricing Schedules </t>
  </si>
  <si>
    <t xml:space="preserve">Schedule H (includes tabs H-1 thru H-4): </t>
  </si>
  <si>
    <t>This schedule represents the Provider Services Option A Scope of Work Cost by Providers or Owners. Offerors are only required to complete Schedules G-1 thru G-4 if choosing to bid on services outlined in Option A. Offerors must use only Providers or use only Owners consistently throughout the entire Schedule to compute cost. The Offeror must complete Schedule G based on the number of Providers or by the number of Owners for each tab (G-1 thru G-4) of Schedule G. Schedule G will only be considered complete and valid if the Offeror completes each tab for the same pricing method selected (Providers or Owners) and when all of the green and all of the orange highlighted cells have a value in the Provider Section of G-1 thru G-4 or the Owner Section of G-1 thru G-4. The base and variable costs identified in tabs G-1 thru G-4 must include the costs necessary to support the technology detailed in Attachment L - Technology Matrix.</t>
  </si>
  <si>
    <t xml:space="preserve">Revision History </t>
  </si>
  <si>
    <t>Date</t>
  </si>
  <si>
    <t>Document Version</t>
  </si>
  <si>
    <t>Revision Description</t>
  </si>
  <si>
    <t>Author</t>
  </si>
  <si>
    <t>DPHHS</t>
  </si>
  <si>
    <t xml:space="preserve">Total Cost By Phase </t>
  </si>
  <si>
    <t xml:space="preserve">Total Percentage By Phase </t>
  </si>
  <si>
    <t xml:space="preserve">Grand Total </t>
  </si>
  <si>
    <t>Total Cost</t>
  </si>
  <si>
    <t xml:space="preserve">Development Configuration and Build </t>
  </si>
  <si>
    <t xml:space="preserve">Total Cost </t>
  </si>
  <si>
    <t>Final for RFP Release</t>
  </si>
  <si>
    <t xml:space="preserve"> </t>
  </si>
  <si>
    <t>Operations Year one begins the first day of the month following the implementation of the MPATH Module and overlaps with the year of Certification.</t>
  </si>
  <si>
    <r>
      <t xml:space="preserve">Note: </t>
    </r>
    <r>
      <rPr>
        <sz val="12"/>
        <color theme="1"/>
        <rFont val="Arial"/>
        <family val="2"/>
      </rPr>
      <t xml:space="preserve">The following information is provided to help the Offeror understand how a Participating Entity will use Schedules F, G, and H to determine DDI cost and annual Operations cost.  </t>
    </r>
    <r>
      <rPr>
        <b/>
        <sz val="12"/>
        <color theme="1"/>
        <rFont val="Arial"/>
        <family val="2"/>
      </rPr>
      <t xml:space="preserve">
</t>
    </r>
    <r>
      <rPr>
        <b/>
        <i/>
        <sz val="10"/>
        <color theme="1"/>
        <rFont val="Arial"/>
        <family val="2"/>
      </rPr>
      <t xml:space="preserve">Note: </t>
    </r>
    <r>
      <rPr>
        <i/>
        <sz val="10"/>
        <color theme="1"/>
        <rFont val="Arial"/>
        <family val="2"/>
      </rPr>
      <t xml:space="preserve">The information below is an example based on de-duplicated providers as factor used to calculate cost.  </t>
    </r>
    <r>
      <rPr>
        <sz val="12"/>
        <color theme="1"/>
        <rFont val="Arial"/>
        <family val="2"/>
      </rPr>
      <t xml:space="preserve">
</t>
    </r>
    <r>
      <rPr>
        <b/>
        <sz val="12"/>
        <color theme="1"/>
        <rFont val="Arial"/>
        <family val="2"/>
      </rPr>
      <t xml:space="preserve">DDI Costs 
</t>
    </r>
    <r>
      <rPr>
        <sz val="12"/>
        <color theme="1"/>
        <rFont val="Arial"/>
        <family val="2"/>
      </rPr>
      <t xml:space="preserve">The State will use the following method to compute State Specific Total DDI Costs:
1.) Determine the number of total active de-duplicated providers (Total Providers) by computing the total active de-duplicated providers/owners on the last day of each month. Then compute an average of the monthly active de-duplicated providers over the first twenty-four (24) months of the last twenty-seven (27) months. This will be completed as an attachment to a Participating Addendum. 
2.) Determine the net active de-duplicated providers (Variable Providers).
a. Variable Providers = the total active de-duplicated providers (Total Providers) minus the 25,000 active de-duplicated providers included in base (Base Providers).
3.) Identify the applicable Group using the Total Providers and select the corresponding Group Variable Rate.
4.) Calculate the total variable DDI Costs (Variable DDI Costs) by multiplying the Variable Providers by the Group Variable Rate. 
5.) Calculate the Total DDI Costs by adding Base DDI Cost plus Variable DDI Costs.
</t>
    </r>
    <r>
      <rPr>
        <b/>
        <sz val="12"/>
        <color theme="1"/>
        <rFont val="Arial"/>
        <family val="2"/>
      </rPr>
      <t xml:space="preserve">
Operations
</t>
    </r>
    <r>
      <rPr>
        <sz val="12"/>
        <color theme="1"/>
        <rFont val="Arial"/>
        <family val="2"/>
      </rPr>
      <t>Each year, the State will use the following method to compute State Specific Total Monthly Operations Costs:
1.) Determine the number of total active de-duplicated providers (Total Providers) by computing a twenty-four (24) month average of the monthly total active de-duplicated providers for the first twenty-four (24) of the last twenty-seven (27) months. This will be completed as an attachment to a Participating Addendum.
2.) Determine the net active de-duplicated providers (Variable Providers)
a. Variable Providers = Total Providers minus the 25,000 active de-duplicated providers included in base (Base Providers).
3.) Identify the applicable Group using the Total Providers and select the corresponding Group Variable Rate.
4.) Calculate the total variable monthly operations costs (Variable Monthly Operations Costs) by multiplying the Variable Providers by the Group Variable Rate. 
5.) Calculate the Total State Monthly Operations by adding Base Operations Cost plus the Variable Monthly Operations Costs.
A similar method will be used to determine the cost of System Enhancement pool hour cost for DDI and System Enhancement pool hour cost for each year of Operations.</t>
    </r>
    <r>
      <rPr>
        <b/>
        <sz val="12"/>
        <color theme="1"/>
        <rFont val="Arial"/>
        <family val="2"/>
      </rPr>
      <t xml:space="preserve">
</t>
    </r>
  </si>
  <si>
    <r>
      <t xml:space="preserve">For Participating Addenda signed one year or more after the effective date of the Master Agreement the base cost and the initial variable rate for DDI and Operations will be adjusted using the Consumer Price Index Urban (CPI-U) to account for economic changes that may impact cost.
</t>
    </r>
    <r>
      <rPr>
        <b/>
        <u/>
        <sz val="12"/>
        <color theme="1"/>
        <rFont val="Arial"/>
        <family val="2"/>
      </rPr>
      <t xml:space="preserve">
For DDI costs outlined in Attachment G – Provider Pricing Schedules, Schedule F-1 Provider Svcs DDI Cost, Schedule G-1 Provider Svcs DDI Cost, Schedule H-1 Provider Svcs DDI Cost:</t>
    </r>
    <r>
      <rPr>
        <sz val="12"/>
        <color theme="1"/>
        <rFont val="Arial"/>
        <family val="2"/>
      </rPr>
      <t xml:space="preserve">
For (Tab F-1 Provider Svcs DDI Cost: for Provider pricing cell C11 and cell C17 and for Owner pricing cell C29 and cell C35), (Tab G-1 Provider Svcs DDI Cost: for Provider pricing cell C11 and cell C17 and for Owner pricing cell C29 and cell C35), (Tab H-1 Provider Svcs DDI Cost: for Provider pricing Cell C11 and cell C17 and for Owner pricing Cell C29 and cell C35) can be adjusted using the inflation factor derived by utilizing the  CPI-U calculation noted below.  If a Participating Addendum is signed one year or more following the effective date of the Master Agreement, the cells noted above will be multiplied by the CPI-U inflation factor E.   The CPI-U adjustment only applies to the cells referenced and only occurs at the initiation of the Contract. Following the execution of a Participating Addendum the cost will receive additional CPI-U adjustments.
</t>
    </r>
    <r>
      <rPr>
        <b/>
        <u/>
        <sz val="12"/>
        <color theme="1"/>
        <rFont val="Arial"/>
        <family val="2"/>
      </rPr>
      <t/>
    </r>
  </si>
  <si>
    <r>
      <rPr>
        <b/>
        <u/>
        <sz val="12"/>
        <color theme="1"/>
        <rFont val="Arial"/>
        <family val="2"/>
      </rPr>
      <t>For Operation costs outlined in Attachment G – Provider Pricing Schedules, Schedule F-2 Provider Svcs Ops Cost, G-2 Provider Svcs Ops Cost, and H-2 Provider Svcs Ops Cost:</t>
    </r>
    <r>
      <rPr>
        <sz val="12"/>
        <color theme="1"/>
        <rFont val="Arial"/>
        <family val="2"/>
      </rPr>
      <t xml:space="preserve">
For (Tab F-2 Provider Svcs Ops Cost: for Provider pricing cell C11 and cell C25 and for Owner pricing cell C36 and cell C50), (Tab G-2 Provider Svcs Ops Cost: for Provider pricing cell C11 and cell C25 and for Owner pricing cell C36 and cell C50), and (Tab H-2 Provider Svcs Ops Cost: for Provider pricing cell C11 and cell C25 and for Owner pricing cell C36 and cell C50) can be adjusted using the inflation factor derived by utilizing the CPI-U calculation noted below.  If the Participating addenda is signed one year or more following the effective date of the Master Agreement, the cells would be multiplied by CPI-U inflation factor E.  The CPI-U adjustment only applies to the cells referenced and only occurs at the initiation of the Contract. Following the execution of a Participating Addendum the cost will receive additional CPI-U adjustments.
CPIU for United States Adjustment Factor Calculation:
CPI-U Index for the month and year of the execution of a Participating Addendum: A
Less the CPI-U Index for the month and year of the Effective Date of the Master Agreement: B
Equals Index Point Change: C
Divided by CPI-U Index B: C/B = D
Equals: D
Result multiplied by 100: D*100 = E
Equals CPI-U Inflation Percentage: E
</t>
    </r>
  </si>
  <si>
    <r>
      <rPr>
        <b/>
        <sz val="12"/>
        <color theme="1"/>
        <rFont val="Arial"/>
        <family val="2"/>
      </rPr>
      <t xml:space="preserve">NOTE: </t>
    </r>
    <r>
      <rPr>
        <sz val="12"/>
        <color theme="1"/>
        <rFont val="Arial"/>
        <family val="2"/>
      </rPr>
      <t xml:space="preserve">Offerors are only required to complete Schedules G-1 thru G-4 and/or H-1 thru H-4 if choosing to bid on services outlined in Option A and/or Option B. Schedules F, G and H can be completed automatically or manually. Offerors completing Schedules F-H manually must enter values in each field highlighted in green and orange. Offerors completing Schedules F-H using the automated formulas must enter values in each field highlighted in green and blue. All other fields are protected and must not be changed. Offerors must use only Providers throughout all Schedules and Tabs in Schedules F, G, and H or use only Owners consistently throughout the Schedules and Tabs in F, G, and H to compute cost. Examples have been provided in workbook tabs labeled Example F-1 Prov Svcs DDI Costs, Example F-2 Prov Svcs Ops Cost, Example F-3 Prov Svcs DDI Hour Pool and Example F-4 Prov Svcs Ops Hour Pool. The examples provided are for demonstration purposes only and do not represent the State's expected costs for offerors cost proposal. </t>
    </r>
  </si>
  <si>
    <r>
      <t xml:space="preserve">This schedule represents the percentage of the total cost for Design, Development and Implementation. Do not include operations costs in this schedule. This schedule reflects payment milestones for each phase of the project. The offeror must complete matrix B-1 and if applicable matrices B-2 and B-3 by inserting a dollar amount for each payment milestone/phase such that the total percentages by phase are within the minimum and max percentage for each phase. Offerors are only required to complete Schedules B-2 and/or B-3 if choosing to bid on services outlined in Option A and/or Option B.  
</t>
    </r>
    <r>
      <rPr>
        <b/>
        <sz val="12"/>
        <color theme="1"/>
        <rFont val="Arial"/>
        <family val="2"/>
      </rPr>
      <t xml:space="preserve">Note: Schedule B - DDI Payment Milestones by Phase shall be based on a hypothetical scenario for a State that has 65,000 Total Providers or 65,000 Total Owners. </t>
    </r>
  </si>
  <si>
    <t xml:space="preserve">Schedule B - DDI Payment Milestone by Phase shall be based on a hypothetical scenario for a Participating State that has 65,000 Total Providers or 65,000 Total Owners. </t>
  </si>
  <si>
    <t xml:space="preserve">Revised for RFP Amendment.  *Changes include corrections to Formulas in Schedules F, G, H as well as aligning Provider/Owner groups to be consistent across schedules F,G,H.  *Updated Schedule B to remove percentage values in Column F, rows 12, 13, 27, 27, 39, 40
*Added instruction on the Instruction Tab to calculate CPI-U and a Total Provider/Total Owner number for Schedule B.
</t>
  </si>
  <si>
    <t>Business Operations Manager</t>
  </si>
  <si>
    <t>Site Visit Specialist 1</t>
  </si>
  <si>
    <t>Site Visit Specialist 2</t>
  </si>
  <si>
    <t>Customer Service Representative</t>
  </si>
  <si>
    <t>Data Entry/Mailroom Clerk</t>
  </si>
  <si>
    <t>MMS (Please Note: The positions on this schedule are inclusive of the Base, Option A, and Option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</si>
</sst>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quot;$&quot;#,##0.00"/>
    <numFmt numFmtId="170" formatCode="_(&quot;$&quot;* #,##0_);_(&quot;$&quot;* \(#,##0\);_(&quot;$&quot;* &quot;-&quot;??_);_(@_)"/>
  </numFmts>
  <fonts count="30" x14ac:knownFonts="1">
    <font>
      <sz val="11"/>
      <color theme="1"/>
      <name val="Calibri"/>
      <family val="2"/>
      <scheme val="minor"/>
    </font>
    <font>
      <sz val="11"/>
      <color rgb="FFFF0000"/>
      <name val="Arial"/>
      <family val="2"/>
    </font>
    <font>
      <b/>
      <sz val="11"/>
      <color theme="1"/>
      <name val="Calibri"/>
      <family val="2"/>
      <scheme val="minor"/>
    </font>
    <font>
      <sz val="11"/>
      <color theme="1"/>
      <name val="Arial"/>
      <family val="2"/>
    </font>
    <font>
      <b/>
      <sz val="14"/>
      <color theme="1"/>
      <name val="Arial"/>
      <family val="2"/>
    </font>
    <font>
      <sz val="14"/>
      <color theme="1"/>
      <name val="Arial"/>
      <family val="2"/>
    </font>
    <font>
      <b/>
      <sz val="12"/>
      <color theme="1"/>
      <name val="Arial"/>
      <family val="2"/>
    </font>
    <font>
      <b/>
      <i/>
      <sz val="11"/>
      <color theme="1"/>
      <name val="Arial"/>
      <family val="2"/>
    </font>
    <font>
      <sz val="12"/>
      <color theme="1"/>
      <name val="Arial"/>
      <family val="2"/>
    </font>
    <font>
      <b/>
      <sz val="12"/>
      <name val="Arial"/>
      <family val="2"/>
    </font>
    <font>
      <i/>
      <sz val="10"/>
      <color theme="1"/>
      <name val="Arial"/>
      <family val="2"/>
    </font>
    <font>
      <b/>
      <sz val="11"/>
      <color theme="1"/>
      <name val="Arial"/>
      <family val="2"/>
    </font>
    <font>
      <b/>
      <sz val="12"/>
      <color theme="0"/>
      <name val="Arial"/>
      <family val="2"/>
    </font>
    <font>
      <sz val="11"/>
      <color theme="0"/>
      <name val="Arial"/>
      <family val="2"/>
    </font>
    <font>
      <sz val="12"/>
      <color theme="0"/>
      <name val="Arial"/>
      <family val="2"/>
    </font>
    <font>
      <sz val="11"/>
      <color theme="1"/>
      <name val="Calibri"/>
      <family val="2"/>
      <scheme val="minor"/>
    </font>
    <font>
      <b/>
      <sz val="11"/>
      <color theme="0"/>
      <name val="Arial"/>
      <family val="2"/>
    </font>
    <font>
      <sz val="10"/>
      <name val="Arial"/>
      <family val="2"/>
    </font>
    <font>
      <sz val="10"/>
      <color theme="1"/>
      <name val="Arial"/>
      <family val="2"/>
    </font>
    <font>
      <b/>
      <sz val="14"/>
      <color theme="0"/>
      <name val="Arial"/>
      <family val="2"/>
    </font>
    <font>
      <sz val="14"/>
      <color theme="0"/>
      <name val="Arial"/>
      <family val="2"/>
    </font>
    <font>
      <i/>
      <sz val="11"/>
      <color theme="1"/>
      <name val="Arial"/>
      <family val="2"/>
    </font>
    <font>
      <i/>
      <sz val="11"/>
      <color theme="0"/>
      <name val="Arial"/>
      <family val="2"/>
    </font>
    <font>
      <b/>
      <i/>
      <sz val="9"/>
      <color theme="1"/>
      <name val="Arial"/>
      <family val="2"/>
    </font>
    <font>
      <sz val="11"/>
      <color theme="0"/>
      <name val="Calibri"/>
      <family val="2"/>
      <scheme val="minor"/>
    </font>
    <font>
      <b/>
      <sz val="16"/>
      <color theme="0"/>
      <name val="Calibri"/>
      <family val="2"/>
      <scheme val="minor"/>
    </font>
    <font>
      <b/>
      <sz val="11"/>
      <color rgb="FFFFFFFF"/>
      <name val="Calibri"/>
      <family val="2"/>
      <scheme val="minor"/>
    </font>
    <font>
      <b/>
      <i/>
      <sz val="10"/>
      <color theme="1"/>
      <name val="Arial"/>
      <family val="2"/>
    </font>
    <font>
      <b/>
      <u/>
      <sz val="12"/>
      <color theme="1"/>
      <name val="Arial"/>
      <family val="2"/>
    </font>
    <font>
      <b/>
      <sz val="16"/>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thick">
        <color indexed="64"/>
      </right>
      <top style="thick">
        <color indexed="64"/>
      </top>
      <bottom/>
      <diagonal/>
    </border>
  </borders>
  <cellStyleXfs count="5">
    <xf numFmtId="0" fontId="0" fillId="0" borderId="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cellStyleXfs>
  <cellXfs count="268">
    <xf numFmtId="0" fontId="0" fillId="0" borderId="0" xfId="0"/>
    <xf numFmtId="0" fontId="1" fillId="0" borderId="0" xfId="0" applyFont="1"/>
    <xf numFmtId="0" fontId="3" fillId="0" borderId="0" xfId="0" applyFont="1" applyAlignment="1">
      <alignment wrapText="1"/>
    </xf>
    <xf numFmtId="0" fontId="3" fillId="0" borderId="0" xfId="0" applyFont="1"/>
    <xf numFmtId="0" fontId="6" fillId="0" borderId="17" xfId="0" applyFont="1" applyBorder="1" applyAlignment="1">
      <alignment horizontal="left" wrapText="1"/>
    </xf>
    <xf numFmtId="164" fontId="8" fillId="0" borderId="1" xfId="0" applyNumberFormat="1" applyFont="1" applyBorder="1"/>
    <xf numFmtId="0" fontId="6" fillId="0" borderId="18" xfId="0" applyFont="1" applyBorder="1" applyAlignment="1">
      <alignment horizontal="left" wrapText="1"/>
    </xf>
    <xf numFmtId="0" fontId="9" fillId="0" borderId="19" xfId="0" applyFont="1" applyBorder="1" applyAlignment="1">
      <alignment horizontal="right" wrapText="1"/>
    </xf>
    <xf numFmtId="0" fontId="10" fillId="0" borderId="0" xfId="0" applyFont="1"/>
    <xf numFmtId="0" fontId="9" fillId="0" borderId="0" xfId="0" applyFont="1" applyAlignment="1">
      <alignment horizontal="center" wrapText="1"/>
    </xf>
    <xf numFmtId="0" fontId="8" fillId="0" borderId="0" xfId="0" applyFont="1"/>
    <xf numFmtId="0" fontId="8" fillId="0" borderId="2" xfId="0" applyFont="1" applyBorder="1"/>
    <xf numFmtId="164" fontId="8" fillId="0" borderId="11" xfId="0" applyNumberFormat="1" applyFont="1" applyBorder="1"/>
    <xf numFmtId="0" fontId="8" fillId="0" borderId="4" xfId="0" applyFont="1" applyBorder="1" applyAlignment="1">
      <alignment wrapText="1"/>
    </xf>
    <xf numFmtId="164" fontId="8" fillId="0" borderId="3" xfId="0" applyNumberFormat="1" applyFont="1" applyBorder="1"/>
    <xf numFmtId="0" fontId="6" fillId="3" borderId="4" xfId="0" applyFont="1" applyFill="1" applyBorder="1" applyAlignment="1">
      <alignment wrapText="1"/>
    </xf>
    <xf numFmtId="164" fontId="8" fillId="3" borderId="3" xfId="0" applyNumberFormat="1" applyFont="1" applyFill="1" applyBorder="1"/>
    <xf numFmtId="0" fontId="6" fillId="0" borderId="5" xfId="0" applyFont="1" applyBorder="1" applyAlignment="1">
      <alignment horizontal="right"/>
    </xf>
    <xf numFmtId="0" fontId="8" fillId="0" borderId="7" xfId="0" applyFont="1" applyBorder="1"/>
    <xf numFmtId="0" fontId="8" fillId="0" borderId="5" xfId="0" applyFont="1" applyBorder="1" applyAlignment="1">
      <alignment horizontal="center" wrapText="1"/>
    </xf>
    <xf numFmtId="164" fontId="8" fillId="0" borderId="7" xfId="0" applyNumberFormat="1" applyFont="1" applyBorder="1"/>
    <xf numFmtId="0" fontId="8" fillId="0" borderId="4" xfId="0" applyFont="1" applyBorder="1"/>
    <xf numFmtId="164" fontId="6" fillId="3" borderId="17" xfId="0" applyNumberFormat="1" applyFont="1" applyFill="1" applyBorder="1"/>
    <xf numFmtId="0" fontId="6" fillId="0" borderId="23" xfId="0" applyFont="1" applyBorder="1" applyAlignment="1">
      <alignment horizontal="right"/>
    </xf>
    <xf numFmtId="0" fontId="6" fillId="0" borderId="4" xfId="0" applyFont="1" applyBorder="1" applyAlignment="1">
      <alignment horizontal="right"/>
    </xf>
    <xf numFmtId="0" fontId="3" fillId="0" borderId="3" xfId="0" applyFont="1" applyBorder="1"/>
    <xf numFmtId="0" fontId="3" fillId="0" borderId="7" xfId="0" applyFont="1" applyBorder="1"/>
    <xf numFmtId="0" fontId="6" fillId="0" borderId="4" xfId="0" applyFont="1" applyBorder="1" applyAlignment="1">
      <alignment horizontal="right" wrapText="1"/>
    </xf>
    <xf numFmtId="0" fontId="6" fillId="0" borderId="5" xfId="0" applyFont="1" applyBorder="1" applyAlignment="1">
      <alignment horizontal="right" wrapText="1"/>
    </xf>
    <xf numFmtId="9" fontId="10" fillId="0" borderId="0" xfId="0" applyNumberFormat="1" applyFont="1"/>
    <xf numFmtId="164" fontId="8" fillId="0" borderId="10" xfId="0" applyNumberFormat="1" applyFont="1" applyBorder="1"/>
    <xf numFmtId="0" fontId="8" fillId="0" borderId="5" xfId="0" applyFont="1" applyBorder="1"/>
    <xf numFmtId="164" fontId="8" fillId="0" borderId="6" xfId="0" applyNumberFormat="1" applyFont="1" applyBorder="1"/>
    <xf numFmtId="0" fontId="8" fillId="0" borderId="30" xfId="0" applyFont="1" applyBorder="1"/>
    <xf numFmtId="164" fontId="8" fillId="0" borderId="31" xfId="0" applyNumberFormat="1" applyFont="1" applyBorder="1"/>
    <xf numFmtId="164" fontId="8" fillId="0" borderId="32" xfId="0" applyNumberFormat="1" applyFont="1" applyBorder="1"/>
    <xf numFmtId="0" fontId="9" fillId="0" borderId="17" xfId="0" applyFont="1" applyBorder="1" applyAlignment="1">
      <alignment horizontal="left" wrapText="1"/>
    </xf>
    <xf numFmtId="0" fontId="12" fillId="4" borderId="12" xfId="0" applyFont="1" applyFill="1" applyBorder="1" applyAlignment="1">
      <alignment horizontal="center"/>
    </xf>
    <xf numFmtId="0" fontId="12" fillId="4" borderId="13" xfId="0" applyFont="1" applyFill="1" applyBorder="1" applyAlignment="1">
      <alignment horizontal="center" wrapText="1"/>
    </xf>
    <xf numFmtId="0" fontId="17" fillId="0" borderId="0" xfId="0" applyFont="1" applyAlignment="1">
      <alignment horizontal="left" wrapText="1"/>
    </xf>
    <xf numFmtId="9" fontId="18" fillId="0" borderId="0" xfId="0" applyNumberFormat="1" applyFont="1" applyAlignment="1">
      <alignment horizontal="center"/>
    </xf>
    <xf numFmtId="0" fontId="16" fillId="4" borderId="16" xfId="0" applyFont="1" applyFill="1" applyBorder="1" applyAlignment="1">
      <alignment horizontal="center" wrapText="1"/>
    </xf>
    <xf numFmtId="0" fontId="16" fillId="4" borderId="6" xfId="0" applyFont="1" applyFill="1" applyBorder="1" applyAlignment="1">
      <alignment horizontal="center" wrapText="1"/>
    </xf>
    <xf numFmtId="0" fontId="16" fillId="4" borderId="7" xfId="0" applyFont="1" applyFill="1" applyBorder="1" applyAlignment="1">
      <alignment horizontal="center" wrapText="1"/>
    </xf>
    <xf numFmtId="0" fontId="12" fillId="4" borderId="6" xfId="0" applyFont="1" applyFill="1" applyBorder="1" applyAlignment="1">
      <alignment horizontal="center"/>
    </xf>
    <xf numFmtId="0" fontId="12" fillId="4" borderId="7" xfId="0" applyFont="1" applyFill="1" applyBorder="1" applyAlignment="1">
      <alignment horizontal="center"/>
    </xf>
    <xf numFmtId="0" fontId="8" fillId="0" borderId="4" xfId="0" applyFont="1" applyBorder="1" applyAlignment="1">
      <alignment vertical="top" wrapText="1"/>
    </xf>
    <xf numFmtId="0" fontId="6" fillId="0" borderId="4" xfId="0" applyFont="1" applyBorder="1" applyAlignment="1">
      <alignment horizontal="right" vertical="top" wrapText="1"/>
    </xf>
    <xf numFmtId="0" fontId="6" fillId="3" borderId="36" xfId="0" applyFont="1" applyFill="1" applyBorder="1" applyAlignment="1">
      <alignment wrapText="1"/>
    </xf>
    <xf numFmtId="0" fontId="8" fillId="0" borderId="10" xfId="0" applyFont="1" applyBorder="1"/>
    <xf numFmtId="0" fontId="6" fillId="3" borderId="1" xfId="0" applyFont="1" applyFill="1" applyBorder="1" applyAlignment="1">
      <alignment wrapText="1"/>
    </xf>
    <xf numFmtId="0" fontId="8" fillId="0" borderId="1" xfId="0" applyFont="1" applyBorder="1"/>
    <xf numFmtId="0" fontId="6" fillId="0" borderId="1" xfId="0" applyFont="1" applyBorder="1" applyAlignment="1">
      <alignment horizontal="right"/>
    </xf>
    <xf numFmtId="0" fontId="8" fillId="0" borderId="3" xfId="0" applyFont="1" applyBorder="1"/>
    <xf numFmtId="0" fontId="8" fillId="0" borderId="1" xfId="0" applyFont="1" applyBorder="1" applyAlignment="1">
      <alignment wrapText="1"/>
    </xf>
    <xf numFmtId="0" fontId="6" fillId="0" borderId="0" xfId="0" applyFont="1" applyAlignment="1">
      <alignment horizontal="right"/>
    </xf>
    <xf numFmtId="0" fontId="12" fillId="4" borderId="41" xfId="0" applyFont="1" applyFill="1" applyBorder="1" applyAlignment="1">
      <alignment horizontal="center"/>
    </xf>
    <xf numFmtId="0" fontId="8" fillId="0" borderId="0" xfId="0" applyFont="1" applyAlignment="1">
      <alignment horizontal="center" wrapText="1"/>
    </xf>
    <xf numFmtId="164" fontId="8" fillId="0" borderId="0" xfId="0" applyNumberFormat="1" applyFont="1"/>
    <xf numFmtId="0" fontId="3" fillId="0" borderId="0" xfId="0" applyFont="1" applyAlignment="1">
      <alignment vertical="top" wrapText="1"/>
    </xf>
    <xf numFmtId="10" fontId="8" fillId="3" borderId="14" xfId="0" applyNumberFormat="1" applyFont="1" applyFill="1" applyBorder="1"/>
    <xf numFmtId="10" fontId="8" fillId="3" borderId="1" xfId="0" applyNumberFormat="1" applyFont="1" applyFill="1" applyBorder="1"/>
    <xf numFmtId="10" fontId="8" fillId="3" borderId="3" xfId="0" applyNumberFormat="1" applyFont="1" applyFill="1" applyBorder="1"/>
    <xf numFmtId="0" fontId="0" fillId="0" borderId="0" xfId="0" applyAlignment="1">
      <alignment vertical="top" wrapText="1"/>
    </xf>
    <xf numFmtId="0" fontId="4" fillId="2" borderId="47" xfId="0" applyFont="1" applyFill="1" applyBorder="1"/>
    <xf numFmtId="0" fontId="4" fillId="2" borderId="26" xfId="0" applyFont="1" applyFill="1" applyBorder="1"/>
    <xf numFmtId="0" fontId="8" fillId="0" borderId="4" xfId="0" applyFont="1" applyBorder="1" applyAlignment="1">
      <alignment horizontal="left"/>
    </xf>
    <xf numFmtId="0" fontId="8" fillId="0" borderId="4" xfId="0" applyFont="1" applyBorder="1" applyAlignment="1">
      <alignment horizontal="left" wrapText="1"/>
    </xf>
    <xf numFmtId="0" fontId="6" fillId="0" borderId="0" xfId="0" applyFont="1" applyAlignment="1">
      <alignment horizontal="right" wrapText="1"/>
    </xf>
    <xf numFmtId="0" fontId="3" fillId="0" borderId="40" xfId="0" applyFont="1" applyBorder="1"/>
    <xf numFmtId="0" fontId="3" fillId="0" borderId="45" xfId="0" applyFont="1" applyBorder="1"/>
    <xf numFmtId="0" fontId="11" fillId="0" borderId="43" xfId="0" applyFont="1" applyBorder="1" applyAlignment="1">
      <alignment horizontal="right"/>
    </xf>
    <xf numFmtId="0" fontId="3" fillId="0" borderId="43" xfId="0" applyFont="1" applyBorder="1"/>
    <xf numFmtId="0" fontId="3" fillId="0" borderId="44" xfId="0" applyFont="1" applyBorder="1"/>
    <xf numFmtId="165" fontId="3" fillId="0" borderId="40" xfId="1" applyNumberFormat="1" applyFont="1" applyBorder="1" applyProtection="1"/>
    <xf numFmtId="0" fontId="21" fillId="0" borderId="43" xfId="0" applyFont="1" applyBorder="1" applyAlignment="1">
      <alignment horizontal="right"/>
    </xf>
    <xf numFmtId="3" fontId="21" fillId="0" borderId="44" xfId="0" applyNumberFormat="1" applyFont="1" applyBorder="1" applyAlignment="1">
      <alignment horizontal="right"/>
    </xf>
    <xf numFmtId="165" fontId="21" fillId="0" borderId="43" xfId="1" applyNumberFormat="1" applyFont="1" applyBorder="1" applyProtection="1"/>
    <xf numFmtId="165" fontId="21" fillId="0" borderId="0" xfId="1" applyNumberFormat="1" applyFont="1" applyBorder="1" applyProtection="1"/>
    <xf numFmtId="165" fontId="21" fillId="0" borderId="44" xfId="1" applyNumberFormat="1" applyFont="1" applyBorder="1" applyProtection="1"/>
    <xf numFmtId="165" fontId="22" fillId="0" borderId="45" xfId="1" applyNumberFormat="1" applyFont="1" applyBorder="1" applyProtection="1"/>
    <xf numFmtId="165" fontId="3" fillId="0" borderId="0" xfId="1" applyNumberFormat="1" applyFont="1" applyProtection="1"/>
    <xf numFmtId="165" fontId="3" fillId="0" borderId="40" xfId="0" applyNumberFormat="1" applyFont="1" applyBorder="1"/>
    <xf numFmtId="165" fontId="11" fillId="0" borderId="0" xfId="0" applyNumberFormat="1" applyFont="1" applyAlignment="1">
      <alignment horizontal="right"/>
    </xf>
    <xf numFmtId="165" fontId="11" fillId="0" borderId="43" xfId="0" applyNumberFormat="1" applyFont="1" applyBorder="1" applyAlignment="1">
      <alignment horizontal="right"/>
    </xf>
    <xf numFmtId="165" fontId="3" fillId="0" borderId="0" xfId="0" applyNumberFormat="1" applyFont="1"/>
    <xf numFmtId="0" fontId="11" fillId="0" borderId="40" xfId="0" applyFont="1" applyBorder="1" applyAlignment="1">
      <alignment wrapText="1"/>
    </xf>
    <xf numFmtId="0" fontId="23" fillId="0" borderId="0" xfId="0" applyFont="1" applyAlignment="1">
      <alignment horizontal="center" wrapText="1"/>
    </xf>
    <xf numFmtId="0" fontId="23" fillId="0" borderId="43" xfId="0" applyFont="1" applyBorder="1" applyAlignment="1" applyProtection="1">
      <alignment horizontal="center" wrapText="1"/>
      <protection locked="0"/>
    </xf>
    <xf numFmtId="0" fontId="23" fillId="0" borderId="45" xfId="0" applyFont="1" applyBorder="1" applyAlignment="1">
      <alignment horizontal="center" wrapText="1"/>
    </xf>
    <xf numFmtId="166" fontId="3" fillId="0" borderId="43" xfId="2" applyNumberFormat="1" applyFont="1" applyBorder="1" applyProtection="1"/>
    <xf numFmtId="166" fontId="3" fillId="0" borderId="0" xfId="2" applyNumberFormat="1" applyFont="1" applyBorder="1" applyProtection="1"/>
    <xf numFmtId="166" fontId="3" fillId="0" borderId="44" xfId="2" applyNumberFormat="1" applyFont="1" applyBorder="1" applyProtection="1"/>
    <xf numFmtId="167" fontId="3" fillId="9" borderId="43" xfId="2" applyNumberFormat="1" applyFont="1" applyFill="1" applyBorder="1" applyProtection="1">
      <protection locked="0"/>
    </xf>
    <xf numFmtId="44" fontId="3" fillId="0" borderId="44" xfId="2" applyFont="1" applyBorder="1" applyProtection="1"/>
    <xf numFmtId="44" fontId="3" fillId="0" borderId="45" xfId="2" applyFont="1" applyBorder="1" applyProtection="1"/>
    <xf numFmtId="0" fontId="11" fillId="0" borderId="52" xfId="0" applyFont="1" applyBorder="1"/>
    <xf numFmtId="0" fontId="11" fillId="0" borderId="35" xfId="0" applyFont="1" applyBorder="1"/>
    <xf numFmtId="44" fontId="11" fillId="0" borderId="15" xfId="0" applyNumberFormat="1" applyFont="1" applyBorder="1"/>
    <xf numFmtId="44" fontId="11" fillId="0" borderId="53" xfId="0" applyNumberFormat="1" applyFont="1" applyBorder="1"/>
    <xf numFmtId="0" fontId="11" fillId="0" borderId="0" xfId="0" applyFont="1"/>
    <xf numFmtId="44" fontId="11" fillId="8" borderId="9" xfId="0" applyNumberFormat="1" applyFont="1" applyFill="1" applyBorder="1" applyAlignment="1">
      <alignment horizontal="right"/>
    </xf>
    <xf numFmtId="44" fontId="3" fillId="0" borderId="0" xfId="2" applyFont="1" applyBorder="1" applyProtection="1"/>
    <xf numFmtId="10" fontId="3" fillId="6" borderId="0" xfId="3" applyNumberFormat="1" applyFont="1" applyFill="1" applyBorder="1" applyProtection="1">
      <protection locked="0"/>
    </xf>
    <xf numFmtId="166" fontId="3" fillId="6" borderId="0" xfId="0" applyNumberFormat="1" applyFont="1" applyFill="1" applyProtection="1">
      <protection locked="0"/>
    </xf>
    <xf numFmtId="0" fontId="3" fillId="0" borderId="0" xfId="0" applyFont="1" applyProtection="1">
      <protection locked="0"/>
    </xf>
    <xf numFmtId="0" fontId="3" fillId="0" borderId="38" xfId="0" applyFont="1" applyBorder="1"/>
    <xf numFmtId="0" fontId="3" fillId="0" borderId="39" xfId="0" applyFont="1" applyBorder="1"/>
    <xf numFmtId="0" fontId="3" fillId="6" borderId="39" xfId="0" applyFont="1" applyFill="1" applyBorder="1" applyProtection="1">
      <protection locked="0"/>
    </xf>
    <xf numFmtId="0" fontId="3" fillId="0" borderId="46" xfId="0" applyFont="1" applyBorder="1"/>
    <xf numFmtId="0" fontId="3" fillId="0" borderId="0" xfId="0" applyFont="1" applyAlignment="1">
      <alignment horizontal="center"/>
    </xf>
    <xf numFmtId="0" fontId="3" fillId="0" borderId="43" xfId="0" applyFont="1" applyBorder="1" applyAlignment="1">
      <alignment wrapText="1"/>
    </xf>
    <xf numFmtId="44" fontId="3" fillId="7" borderId="43" xfId="2" applyFont="1" applyFill="1" applyBorder="1" applyProtection="1"/>
    <xf numFmtId="167" fontId="3" fillId="9" borderId="43" xfId="2" applyNumberFormat="1" applyFont="1" applyFill="1" applyBorder="1" applyProtection="1"/>
    <xf numFmtId="167" fontId="3" fillId="9" borderId="43" xfId="0" applyNumberFormat="1" applyFont="1" applyFill="1" applyBorder="1"/>
    <xf numFmtId="0" fontId="11" fillId="0" borderId="52" xfId="0" applyFont="1" applyBorder="1" applyAlignment="1">
      <alignment horizontal="right"/>
    </xf>
    <xf numFmtId="44" fontId="11" fillId="0" borderId="15" xfId="0" applyNumberFormat="1" applyFont="1" applyBorder="1" applyAlignment="1">
      <alignment horizontal="right"/>
    </xf>
    <xf numFmtId="168" fontId="3" fillId="0" borderId="0" xfId="0" applyNumberFormat="1" applyFont="1"/>
    <xf numFmtId="10" fontId="3" fillId="6" borderId="0" xfId="3" applyNumberFormat="1" applyFont="1" applyFill="1" applyBorder="1" applyProtection="1"/>
    <xf numFmtId="166" fontId="3" fillId="6" borderId="0" xfId="0" applyNumberFormat="1" applyFont="1" applyFill="1"/>
    <xf numFmtId="0" fontId="3" fillId="6" borderId="39" xfId="0" applyFont="1" applyFill="1" applyBorder="1"/>
    <xf numFmtId="44" fontId="3" fillId="7" borderId="43" xfId="2" applyFont="1" applyFill="1" applyBorder="1" applyProtection="1">
      <protection locked="0"/>
    </xf>
    <xf numFmtId="0" fontId="11" fillId="0" borderId="0" xfId="0" applyFont="1" applyAlignment="1">
      <alignment horizontal="right"/>
    </xf>
    <xf numFmtId="165" fontId="22" fillId="0" borderId="44" xfId="1" applyNumberFormat="1" applyFont="1" applyBorder="1" applyProtection="1"/>
    <xf numFmtId="165" fontId="3" fillId="0" borderId="45" xfId="1" applyNumberFormat="1" applyFont="1" applyBorder="1" applyProtection="1"/>
    <xf numFmtId="0" fontId="23" fillId="0" borderId="43" xfId="0" applyFont="1" applyBorder="1" applyAlignment="1">
      <alignment horizontal="center" wrapText="1"/>
    </xf>
    <xf numFmtId="0" fontId="23" fillId="0" borderId="44" xfId="0" applyFont="1" applyBorder="1" applyAlignment="1">
      <alignment horizontal="center" wrapText="1"/>
    </xf>
    <xf numFmtId="0" fontId="3" fillId="0" borderId="45" xfId="0" applyFont="1" applyBorder="1" applyAlignment="1">
      <alignment wrapText="1"/>
    </xf>
    <xf numFmtId="44" fontId="3" fillId="9" borderId="43" xfId="2" applyFont="1" applyFill="1" applyBorder="1"/>
    <xf numFmtId="44" fontId="3" fillId="0" borderId="44" xfId="2" applyFont="1" applyBorder="1"/>
    <xf numFmtId="0" fontId="11" fillId="0" borderId="45" xfId="0" applyFont="1" applyBorder="1"/>
    <xf numFmtId="44" fontId="3" fillId="6" borderId="0" xfId="0" applyNumberFormat="1" applyFont="1" applyFill="1" applyProtection="1">
      <protection locked="0"/>
    </xf>
    <xf numFmtId="165" fontId="3" fillId="0" borderId="45" xfId="0" applyNumberFormat="1" applyFont="1" applyBorder="1"/>
    <xf numFmtId="0" fontId="4" fillId="0" borderId="0" xfId="0" applyFont="1"/>
    <xf numFmtId="0" fontId="11" fillId="0" borderId="44" xfId="0" applyFont="1" applyBorder="1" applyAlignment="1">
      <alignment horizontal="right"/>
    </xf>
    <xf numFmtId="165" fontId="11" fillId="0" borderId="44" xfId="0" applyNumberFormat="1" applyFont="1" applyBorder="1" applyAlignment="1">
      <alignment horizontal="right"/>
    </xf>
    <xf numFmtId="0" fontId="3" fillId="0" borderId="40" xfId="0" applyFont="1" applyBorder="1" applyAlignment="1">
      <alignment horizontal="right"/>
    </xf>
    <xf numFmtId="0" fontId="4" fillId="0" borderId="0" xfId="0" applyFont="1" applyAlignment="1">
      <alignment horizontal="center"/>
    </xf>
    <xf numFmtId="165" fontId="3" fillId="5" borderId="45" xfId="0" applyNumberFormat="1" applyFont="1" applyFill="1" applyBorder="1"/>
    <xf numFmtId="165" fontId="3" fillId="5" borderId="0" xfId="0" applyNumberFormat="1" applyFont="1" applyFill="1"/>
    <xf numFmtId="9" fontId="8" fillId="0" borderId="16" xfId="0" applyNumberFormat="1" applyFont="1" applyBorder="1"/>
    <xf numFmtId="9" fontId="8" fillId="3" borderId="14" xfId="0" applyNumberFormat="1" applyFont="1" applyFill="1" applyBorder="1"/>
    <xf numFmtId="9" fontId="8" fillId="3" borderId="1" xfId="0" applyNumberFormat="1" applyFont="1" applyFill="1" applyBorder="1"/>
    <xf numFmtId="9" fontId="8" fillId="3" borderId="3" xfId="0" applyNumberFormat="1" applyFont="1" applyFill="1" applyBorder="1"/>
    <xf numFmtId="0" fontId="3" fillId="0" borderId="38" xfId="0" applyFont="1" applyBorder="1" applyAlignment="1">
      <alignment horizontal="right"/>
    </xf>
    <xf numFmtId="0" fontId="0" fillId="0" borderId="0" xfId="0" applyAlignment="1">
      <alignment horizontal="center" vertical="top" wrapText="1"/>
    </xf>
    <xf numFmtId="0" fontId="2" fillId="0" borderId="0" xfId="0" applyFont="1" applyAlignment="1">
      <alignment vertical="center"/>
    </xf>
    <xf numFmtId="0" fontId="25" fillId="4" borderId="24" xfId="0" applyFont="1" applyFill="1" applyBorder="1" applyAlignment="1">
      <alignment vertical="top" wrapText="1"/>
    </xf>
    <xf numFmtId="0" fontId="24" fillId="4" borderId="25" xfId="0" applyFont="1" applyFill="1" applyBorder="1" applyAlignment="1">
      <alignment vertical="top" wrapText="1"/>
    </xf>
    <xf numFmtId="0" fontId="12" fillId="4" borderId="4" xfId="0" applyFont="1" applyFill="1" applyBorder="1" applyAlignment="1">
      <alignment horizontal="left" vertical="top"/>
    </xf>
    <xf numFmtId="0" fontId="12" fillId="4" borderId="3" xfId="0" applyFont="1" applyFill="1" applyBorder="1" applyAlignment="1">
      <alignment horizontal="left" vertical="top" wrapText="1"/>
    </xf>
    <xf numFmtId="0" fontId="6" fillId="0" borderId="23" xfId="0" applyFont="1" applyBorder="1" applyAlignment="1">
      <alignment horizontal="center" vertical="center"/>
    </xf>
    <xf numFmtId="0" fontId="8" fillId="0" borderId="23" xfId="0" applyFont="1" applyBorder="1" applyAlignment="1">
      <alignment vertical="center" wrapText="1"/>
    </xf>
    <xf numFmtId="0" fontId="26" fillId="4" borderId="23"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9" xfId="0" applyFont="1" applyFill="1" applyBorder="1" applyAlignment="1">
      <alignment vertical="center" wrapText="1"/>
    </xf>
    <xf numFmtId="14" fontId="0" fillId="0" borderId="54" xfId="0" applyNumberFormat="1" applyBorder="1" applyAlignment="1">
      <alignment vertical="center" wrapText="1"/>
    </xf>
    <xf numFmtId="0" fontId="0" fillId="0" borderId="46" xfId="0" applyBorder="1" applyAlignment="1">
      <alignment vertical="center" wrapText="1"/>
    </xf>
    <xf numFmtId="0" fontId="0" fillId="0" borderId="0" xfId="0" applyAlignment="1">
      <alignment horizontal="right" vertical="center"/>
    </xf>
    <xf numFmtId="169" fontId="8" fillId="0" borderId="15" xfId="0" applyNumberFormat="1" applyFont="1" applyBorder="1"/>
    <xf numFmtId="169" fontId="8" fillId="5" borderId="10" xfId="0" applyNumberFormat="1" applyFont="1" applyFill="1" applyBorder="1"/>
    <xf numFmtId="169" fontId="8" fillId="5" borderId="11" xfId="0" applyNumberFormat="1" applyFont="1" applyFill="1" applyBorder="1"/>
    <xf numFmtId="169" fontId="8" fillId="0" borderId="16" xfId="0" applyNumberFormat="1" applyFont="1" applyBorder="1"/>
    <xf numFmtId="169" fontId="3" fillId="0" borderId="9" xfId="0" applyNumberFormat="1" applyFont="1" applyBorder="1"/>
    <xf numFmtId="4" fontId="10" fillId="0" borderId="0" xfId="1" applyNumberFormat="1" applyFont="1"/>
    <xf numFmtId="4" fontId="3" fillId="0" borderId="0" xfId="0" applyNumberFormat="1" applyFont="1"/>
    <xf numFmtId="169" fontId="6" fillId="0" borderId="23" xfId="0" applyNumberFormat="1" applyFont="1" applyBorder="1" applyAlignment="1">
      <alignment horizontal="right"/>
    </xf>
    <xf numFmtId="169" fontId="8" fillId="0" borderId="0" xfId="0" applyNumberFormat="1" applyFont="1"/>
    <xf numFmtId="4" fontId="8" fillId="3" borderId="14" xfId="0" applyNumberFormat="1" applyFont="1" applyFill="1" applyBorder="1"/>
    <xf numFmtId="4" fontId="8" fillId="3" borderId="1" xfId="0" applyNumberFormat="1" applyFont="1" applyFill="1" applyBorder="1"/>
    <xf numFmtId="4" fontId="8" fillId="3" borderId="3" xfId="0" applyNumberFormat="1" applyFont="1" applyFill="1" applyBorder="1"/>
    <xf numFmtId="169" fontId="8" fillId="5" borderId="14" xfId="0" applyNumberFormat="1" applyFont="1" applyFill="1" applyBorder="1"/>
    <xf numFmtId="169" fontId="8" fillId="5" borderId="1" xfId="0" applyNumberFormat="1" applyFont="1" applyFill="1" applyBorder="1"/>
    <xf numFmtId="169" fontId="3" fillId="0" borderId="9" xfId="2" applyNumberFormat="1" applyFont="1" applyBorder="1"/>
    <xf numFmtId="10" fontId="8" fillId="10" borderId="16" xfId="0" applyNumberFormat="1" applyFont="1" applyFill="1" applyBorder="1"/>
    <xf numFmtId="10" fontId="8" fillId="10" borderId="6" xfId="3" applyNumberFormat="1" applyFont="1" applyFill="1" applyBorder="1"/>
    <xf numFmtId="0" fontId="6" fillId="0" borderId="57" xfId="0" applyFont="1" applyBorder="1" applyAlignment="1">
      <alignment horizontal="center" vertical="center"/>
    </xf>
    <xf numFmtId="0" fontId="8" fillId="0" borderId="57" xfId="0" applyFont="1" applyBorder="1" applyAlignment="1">
      <alignment vertical="center" wrapText="1"/>
    </xf>
    <xf numFmtId="44" fontId="8" fillId="0" borderId="35" xfId="0" applyNumberFormat="1" applyFont="1" applyBorder="1"/>
    <xf numFmtId="44" fontId="8" fillId="0" borderId="35" xfId="0" applyNumberFormat="1" applyFont="1" applyBorder="1" applyAlignment="1">
      <alignment wrapText="1"/>
    </xf>
    <xf numFmtId="44" fontId="6" fillId="0" borderId="37" xfId="0" applyNumberFormat="1" applyFont="1" applyBorder="1" applyAlignment="1">
      <alignment horizontal="right"/>
    </xf>
    <xf numFmtId="44" fontId="8" fillId="0" borderId="36" xfId="0" applyNumberFormat="1" applyFont="1" applyBorder="1" applyAlignment="1">
      <alignment wrapText="1"/>
    </xf>
    <xf numFmtId="0" fontId="11" fillId="0" borderId="0" xfId="0" applyFont="1" applyAlignment="1">
      <alignment horizontal="left"/>
    </xf>
    <xf numFmtId="170" fontId="3" fillId="0" borderId="0" xfId="2" applyNumberFormat="1" applyFont="1" applyAlignment="1" applyProtection="1">
      <alignment wrapText="1"/>
    </xf>
    <xf numFmtId="0" fontId="4" fillId="0" borderId="40" xfId="0" applyFont="1" applyBorder="1" applyAlignment="1">
      <alignment horizontal="center"/>
    </xf>
    <xf numFmtId="0" fontId="4" fillId="0" borderId="0" xfId="0" applyFont="1" applyAlignment="1">
      <alignment horizontal="center"/>
    </xf>
    <xf numFmtId="0" fontId="8" fillId="0" borderId="38" xfId="0" applyFont="1" applyBorder="1" applyAlignment="1">
      <alignment horizontal="left" vertical="top" wrapText="1"/>
    </xf>
    <xf numFmtId="0" fontId="8" fillId="0" borderId="46" xfId="0" applyFont="1" applyBorder="1" applyAlignment="1">
      <alignment horizontal="left" vertical="top" wrapText="1"/>
    </xf>
    <xf numFmtId="0" fontId="8" fillId="0" borderId="23" xfId="0" applyFont="1" applyBorder="1" applyAlignment="1">
      <alignment wrapText="1"/>
    </xf>
    <xf numFmtId="0" fontId="8" fillId="0" borderId="23" xfId="0" applyFont="1" applyBorder="1" applyAlignment="1">
      <alignment horizontal="left" vertical="center" wrapText="1"/>
    </xf>
    <xf numFmtId="0" fontId="6" fillId="0" borderId="58" xfId="0" applyFont="1" applyBorder="1" applyAlignment="1">
      <alignment horizontal="left" vertical="top" wrapText="1"/>
    </xf>
    <xf numFmtId="0" fontId="8" fillId="0" borderId="59" xfId="0" applyFont="1" applyBorder="1" applyAlignment="1">
      <alignment horizontal="left" vertical="top" wrapText="1"/>
    </xf>
    <xf numFmtId="0" fontId="4" fillId="0" borderId="8" xfId="0" applyFont="1" applyBorder="1" applyAlignment="1">
      <alignment horizontal="center"/>
    </xf>
    <xf numFmtId="0" fontId="4" fillId="0" borderId="9" xfId="0" applyFont="1" applyBorder="1" applyAlignment="1">
      <alignment horizontal="center"/>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11" fillId="8" borderId="8" xfId="0" applyFont="1" applyFill="1" applyBorder="1" applyAlignment="1">
      <alignment horizontal="right"/>
    </xf>
    <xf numFmtId="0" fontId="11" fillId="8" borderId="34" xfId="0" applyFont="1" applyFill="1" applyBorder="1" applyAlignment="1">
      <alignment horizontal="right"/>
    </xf>
    <xf numFmtId="165" fontId="11" fillId="0" borderId="43" xfId="0" applyNumberFormat="1" applyFont="1" applyBorder="1"/>
    <xf numFmtId="165" fontId="11" fillId="0" borderId="44" xfId="0" applyNumberFormat="1" applyFont="1" applyBorder="1"/>
    <xf numFmtId="165" fontId="11" fillId="0" borderId="45" xfId="0" applyNumberFormat="1" applyFont="1" applyBorder="1"/>
    <xf numFmtId="0" fontId="23" fillId="0" borderId="43" xfId="0" applyFont="1" applyBorder="1" applyAlignment="1">
      <alignment horizontal="center" wrapText="1"/>
    </xf>
    <xf numFmtId="0" fontId="23" fillId="0" borderId="44" xfId="0" applyFont="1" applyBorder="1" applyAlignment="1">
      <alignment horizontal="center" wrapText="1"/>
    </xf>
    <xf numFmtId="44" fontId="3" fillId="7" borderId="43" xfId="2" applyFont="1" applyFill="1" applyBorder="1" applyAlignment="1" applyProtection="1">
      <alignment horizontal="center"/>
      <protection locked="0"/>
    </xf>
    <xf numFmtId="44" fontId="3" fillId="7" borderId="44" xfId="2" applyFont="1" applyFill="1" applyBorder="1" applyAlignment="1" applyProtection="1">
      <alignment horizontal="center"/>
      <protection locked="0"/>
    </xf>
    <xf numFmtId="0" fontId="11" fillId="0" borderId="40" xfId="0" applyFont="1" applyBorder="1" applyAlignment="1">
      <alignment horizontal="right"/>
    </xf>
    <xf numFmtId="0" fontId="11" fillId="0" borderId="0" xfId="0" applyFont="1" applyAlignment="1">
      <alignment horizontal="right"/>
    </xf>
    <xf numFmtId="44" fontId="11" fillId="0" borderId="52" xfId="0" applyNumberFormat="1" applyFont="1" applyBorder="1" applyAlignment="1">
      <alignment horizontal="center"/>
    </xf>
    <xf numFmtId="44" fontId="11" fillId="0" borderId="15" xfId="0" applyNumberFormat="1" applyFont="1" applyBorder="1" applyAlignment="1">
      <alignment horizontal="center"/>
    </xf>
    <xf numFmtId="0" fontId="11" fillId="0" borderId="44" xfId="0" applyFont="1" applyBorder="1" applyAlignment="1">
      <alignment horizontal="right"/>
    </xf>
    <xf numFmtId="165" fontId="11" fillId="0" borderId="40" xfId="0" applyNumberFormat="1" applyFont="1" applyBorder="1" applyAlignment="1">
      <alignment horizontal="right"/>
    </xf>
    <xf numFmtId="165" fontId="11" fillId="0" borderId="44" xfId="0" applyNumberFormat="1" applyFont="1" applyBorder="1" applyAlignment="1">
      <alignment horizontal="right"/>
    </xf>
    <xf numFmtId="165" fontId="11" fillId="0" borderId="43" xfId="0" applyNumberFormat="1" applyFont="1" applyBorder="1" applyAlignment="1">
      <alignment horizontal="center"/>
    </xf>
    <xf numFmtId="165" fontId="11" fillId="0" borderId="0" xfId="0" applyNumberFormat="1" applyFont="1" applyAlignment="1">
      <alignment horizontal="center"/>
    </xf>
    <xf numFmtId="165" fontId="11" fillId="0" borderId="44" xfId="0" applyNumberFormat="1" applyFont="1" applyBorder="1" applyAlignment="1">
      <alignment horizontal="center"/>
    </xf>
    <xf numFmtId="0" fontId="11" fillId="0" borderId="24" xfId="0" applyFont="1" applyBorder="1" applyAlignment="1">
      <alignment horizontal="center"/>
    </xf>
    <xf numFmtId="0" fontId="11" fillId="0" borderId="33" xfId="0" applyFont="1" applyBorder="1" applyAlignment="1">
      <alignment horizontal="center"/>
    </xf>
    <xf numFmtId="0" fontId="11" fillId="0" borderId="25" xfId="0" applyFont="1" applyBorder="1" applyAlignment="1">
      <alignment horizontal="center"/>
    </xf>
    <xf numFmtId="0" fontId="11" fillId="0" borderId="48" xfId="0" applyFont="1" applyBorder="1" applyAlignment="1">
      <alignment horizontal="center"/>
    </xf>
    <xf numFmtId="0" fontId="11" fillId="0" borderId="49" xfId="0" applyFont="1" applyBorder="1" applyAlignment="1">
      <alignment horizontal="center"/>
    </xf>
    <xf numFmtId="0" fontId="11" fillId="0" borderId="50" xfId="0" applyFont="1" applyBorder="1" applyAlignment="1">
      <alignment horizontal="center"/>
    </xf>
    <xf numFmtId="0" fontId="11" fillId="0" borderId="51" xfId="0" applyFont="1" applyBorder="1" applyAlignment="1">
      <alignment horizontal="center"/>
    </xf>
    <xf numFmtId="0" fontId="4" fillId="0" borderId="0" xfId="0" applyFont="1" applyAlignment="1">
      <alignment horizontal="center" wrapText="1"/>
    </xf>
    <xf numFmtId="0" fontId="3" fillId="0" borderId="40" xfId="0" applyFont="1" applyBorder="1" applyAlignment="1">
      <alignment horizontal="right"/>
    </xf>
    <xf numFmtId="0" fontId="3" fillId="0" borderId="44" xfId="0" applyFont="1" applyBorder="1" applyAlignment="1">
      <alignment horizontal="right"/>
    </xf>
    <xf numFmtId="165" fontId="11" fillId="0" borderId="0" xfId="0" applyNumberFormat="1" applyFont="1"/>
    <xf numFmtId="0" fontId="11" fillId="0" borderId="40" xfId="0" applyFont="1" applyBorder="1" applyAlignment="1">
      <alignment horizontal="center" wrapText="1"/>
    </xf>
    <xf numFmtId="0" fontId="11" fillId="0" borderId="44" xfId="0" applyFont="1" applyBorder="1" applyAlignment="1">
      <alignment horizontal="center" wrapText="1"/>
    </xf>
    <xf numFmtId="165" fontId="11" fillId="5" borderId="43" xfId="0" applyNumberFormat="1" applyFont="1" applyFill="1" applyBorder="1" applyAlignment="1">
      <alignment horizontal="center"/>
    </xf>
    <xf numFmtId="165" fontId="11" fillId="5" borderId="44" xfId="0" applyNumberFormat="1" applyFont="1" applyFill="1" applyBorder="1" applyAlignment="1">
      <alignment horizontal="center"/>
    </xf>
    <xf numFmtId="165" fontId="11" fillId="5" borderId="43" xfId="0" applyNumberFormat="1" applyFont="1" applyFill="1" applyBorder="1"/>
    <xf numFmtId="165" fontId="11" fillId="5" borderId="44" xfId="0" applyNumberFormat="1" applyFont="1" applyFill="1" applyBorder="1"/>
    <xf numFmtId="0" fontId="11" fillId="5" borderId="40" xfId="0" applyFont="1" applyFill="1" applyBorder="1" applyAlignment="1">
      <alignment horizontal="right"/>
    </xf>
    <xf numFmtId="0" fontId="11" fillId="5" borderId="44" xfId="0" applyFont="1" applyFill="1" applyBorder="1" applyAlignment="1">
      <alignment horizontal="right"/>
    </xf>
    <xf numFmtId="0" fontId="4" fillId="2" borderId="42" xfId="0" applyFont="1" applyFill="1" applyBorder="1" applyAlignment="1">
      <alignment horizontal="center"/>
    </xf>
    <xf numFmtId="0" fontId="4" fillId="2" borderId="36" xfId="0" applyFont="1" applyFill="1" applyBorder="1" applyAlignment="1">
      <alignment horizontal="center"/>
    </xf>
    <xf numFmtId="0" fontId="19" fillId="4" borderId="40" xfId="0" applyFont="1" applyFill="1" applyBorder="1" applyAlignment="1">
      <alignment horizontal="center"/>
    </xf>
    <xf numFmtId="0" fontId="19" fillId="4" borderId="0" xfId="0" applyFont="1" applyFill="1" applyAlignment="1">
      <alignment horizontal="center"/>
    </xf>
    <xf numFmtId="0" fontId="4" fillId="2" borderId="20" xfId="0" applyFont="1" applyFill="1" applyBorder="1" applyAlignment="1">
      <alignment horizontal="center" vertical="top" wrapText="1"/>
    </xf>
    <xf numFmtId="0" fontId="5" fillId="2" borderId="28" xfId="0" applyFont="1" applyFill="1" applyBorder="1" applyAlignment="1">
      <alignment horizontal="center" vertical="top"/>
    </xf>
    <xf numFmtId="0" fontId="5" fillId="2" borderId="55" xfId="0" applyFont="1" applyFill="1" applyBorder="1" applyAlignment="1">
      <alignment horizontal="center" vertical="top"/>
    </xf>
    <xf numFmtId="0" fontId="5" fillId="2" borderId="21" xfId="0" applyFont="1" applyFill="1" applyBorder="1" applyAlignment="1">
      <alignment horizontal="center" vertical="top"/>
    </xf>
    <xf numFmtId="0" fontId="12" fillId="4" borderId="22" xfId="0" applyFont="1" applyFill="1" applyBorder="1" applyAlignment="1">
      <alignment horizontal="center" vertical="center" wrapText="1"/>
    </xf>
    <xf numFmtId="0" fontId="13" fillId="4" borderId="19" xfId="0" applyFont="1" applyFill="1" applyBorder="1" applyAlignment="1">
      <alignment vertical="center" wrapText="1"/>
    </xf>
    <xf numFmtId="0" fontId="12" fillId="4" borderId="29" xfId="0" applyFont="1" applyFill="1" applyBorder="1" applyAlignment="1">
      <alignment horizontal="center" wrapText="1"/>
    </xf>
    <xf numFmtId="0" fontId="12" fillId="4" borderId="27" xfId="0" applyFont="1" applyFill="1" applyBorder="1" applyAlignment="1">
      <alignment horizontal="center" wrapText="1"/>
    </xf>
    <xf numFmtId="0" fontId="12" fillId="4" borderId="56" xfId="0" applyFont="1" applyFill="1" applyBorder="1" applyAlignment="1">
      <alignment horizontal="center" wrapText="1"/>
    </xf>
    <xf numFmtId="0" fontId="12" fillId="4" borderId="26" xfId="0" applyFont="1" applyFill="1" applyBorder="1" applyAlignment="1">
      <alignment horizontal="center" wrapText="1"/>
    </xf>
    <xf numFmtId="0" fontId="19" fillId="4" borderId="20" xfId="0" applyFont="1" applyFill="1" applyBorder="1" applyAlignment="1">
      <alignment horizontal="center"/>
    </xf>
    <xf numFmtId="0" fontId="20" fillId="4" borderId="28" xfId="0" applyFont="1" applyFill="1" applyBorder="1" applyAlignment="1">
      <alignment horizontal="center"/>
    </xf>
    <xf numFmtId="0" fontId="20" fillId="4" borderId="55" xfId="0" applyFont="1" applyFill="1" applyBorder="1" applyAlignment="1">
      <alignment horizontal="center"/>
    </xf>
    <xf numFmtId="0" fontId="20" fillId="4" borderId="21" xfId="0" applyFont="1" applyFill="1" applyBorder="1" applyAlignment="1">
      <alignment horizontal="center"/>
    </xf>
    <xf numFmtId="0" fontId="7" fillId="0" borderId="0" xfId="0" applyFont="1" applyAlignment="1">
      <alignment horizontal="left" vertical="top" wrapText="1"/>
    </xf>
    <xf numFmtId="0" fontId="29" fillId="0" borderId="0" xfId="0" applyFont="1" applyAlignment="1">
      <alignment vertical="center" wrapText="1"/>
    </xf>
    <xf numFmtId="0" fontId="4" fillId="2" borderId="20" xfId="0" applyFont="1" applyFill="1" applyBorder="1" applyAlignment="1">
      <alignment horizontal="center"/>
    </xf>
    <xf numFmtId="0" fontId="4" fillId="2" borderId="21" xfId="0" applyFont="1" applyFill="1" applyBorder="1" applyAlignment="1">
      <alignment horizontal="center"/>
    </xf>
    <xf numFmtId="0" fontId="19" fillId="4" borderId="21" xfId="0" applyFont="1" applyFill="1" applyBorder="1" applyAlignment="1">
      <alignment horizontal="center"/>
    </xf>
    <xf numFmtId="0" fontId="11" fillId="0" borderId="0" xfId="0" applyFont="1" applyAlignment="1">
      <alignment wrapText="1"/>
    </xf>
    <xf numFmtId="0" fontId="0" fillId="0" borderId="0" xfId="0" applyAlignment="1">
      <alignment wrapText="1"/>
    </xf>
    <xf numFmtId="0" fontId="2" fillId="0" borderId="0" xfId="0" applyFont="1" applyAlignment="1">
      <alignment wrapText="1"/>
    </xf>
    <xf numFmtId="0" fontId="6" fillId="0" borderId="0" xfId="0" applyFont="1" applyAlignment="1">
      <alignment horizontal="left" vertical="center" wrapText="1"/>
    </xf>
    <xf numFmtId="0" fontId="12" fillId="4" borderId="10" xfId="0" applyFont="1" applyFill="1" applyBorder="1" applyAlignment="1">
      <alignment horizontal="center"/>
    </xf>
    <xf numFmtId="0" fontId="12" fillId="4" borderId="11" xfId="0" applyFont="1" applyFill="1" applyBorder="1" applyAlignment="1">
      <alignment horizontal="center"/>
    </xf>
    <xf numFmtId="0" fontId="4" fillId="2" borderId="28" xfId="0" applyFont="1" applyFill="1" applyBorder="1" applyAlignment="1">
      <alignment horizontal="center"/>
    </xf>
    <xf numFmtId="0" fontId="12" fillId="4" borderId="2"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9" fillId="4" borderId="28" xfId="0" applyFont="1" applyFill="1" applyBorder="1" applyAlignment="1">
      <alignment horizontal="center"/>
    </xf>
    <xf numFmtId="0" fontId="11" fillId="0" borderId="33" xfId="0" applyFont="1" applyBorder="1" applyAlignment="1">
      <alignment horizontal="left"/>
    </xf>
  </cellXfs>
  <cellStyles count="5">
    <cellStyle name="Comma" xfId="1" builtinId="3"/>
    <cellStyle name="Currency" xfId="2" builtinId="4"/>
    <cellStyle name="Currency 29" xfId="4" xr:uid="{00000000-0005-0000-0000-000002000000}"/>
    <cellStyle name="Normal" xfId="0" builtinId="0"/>
    <cellStyle name="Percent" xfId="3" builtinId="5"/>
  </cellStyles>
  <dxfs count="24">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zoomScaleNormal="100" workbookViewId="0">
      <selection activeCell="A5" sqref="A5"/>
    </sheetView>
  </sheetViews>
  <sheetFormatPr defaultRowHeight="14.75" x14ac:dyDescent="0.75"/>
  <cols>
    <col min="1" max="1" width="15.86328125" bestFit="1" customWidth="1"/>
    <col min="2" max="2" width="27.26953125" customWidth="1"/>
    <col min="3" max="3" width="34.40625" customWidth="1"/>
    <col min="4" max="4" width="27.40625" customWidth="1"/>
  </cols>
  <sheetData>
    <row r="1" spans="1:4" ht="18" x14ac:dyDescent="0.8">
      <c r="A1" s="184" t="s">
        <v>275</v>
      </c>
      <c r="B1" s="185"/>
      <c r="C1" s="185"/>
      <c r="D1" s="185"/>
    </row>
    <row r="2" spans="1:4" ht="15.5" thickBot="1" x14ac:dyDescent="0.9">
      <c r="A2" s="146" t="s">
        <v>278</v>
      </c>
    </row>
    <row r="3" spans="1:4" ht="15.5" thickBot="1" x14ac:dyDescent="0.9">
      <c r="A3" s="153" t="s">
        <v>279</v>
      </c>
      <c r="B3" s="154" t="s">
        <v>280</v>
      </c>
      <c r="C3" s="154" t="s">
        <v>281</v>
      </c>
      <c r="D3" s="155" t="s">
        <v>282</v>
      </c>
    </row>
    <row r="4" spans="1:4" ht="15.5" thickBot="1" x14ac:dyDescent="0.9">
      <c r="A4" s="156">
        <v>42958</v>
      </c>
      <c r="B4" s="157">
        <v>1</v>
      </c>
      <c r="C4" s="157" t="s">
        <v>290</v>
      </c>
      <c r="D4" s="157" t="s">
        <v>283</v>
      </c>
    </row>
    <row r="5" spans="1:4" ht="192.5" thickBot="1" x14ac:dyDescent="0.9">
      <c r="A5" s="156">
        <v>43009</v>
      </c>
      <c r="B5" s="157">
        <v>2</v>
      </c>
      <c r="C5" s="157" t="s">
        <v>299</v>
      </c>
      <c r="D5" s="157" t="s">
        <v>283</v>
      </c>
    </row>
    <row r="6" spans="1:4" ht="15.5" thickBot="1" x14ac:dyDescent="0.9">
      <c r="A6" s="156"/>
      <c r="B6" s="157"/>
      <c r="C6" s="157"/>
      <c r="D6" s="157" t="s">
        <v>291</v>
      </c>
    </row>
    <row r="7" spans="1:4" x14ac:dyDescent="0.75">
      <c r="A7" s="158"/>
    </row>
  </sheetData>
  <mergeCells count="1">
    <mergeCell ref="A1:D1"/>
  </mergeCells>
  <pageMargins left="0.7" right="0.7" top="0.75" bottom="0.75" header="0.3" footer="0.3"/>
  <pageSetup scale="87"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54"/>
  <sheetViews>
    <sheetView topLeftCell="A16" zoomScale="90" zoomScaleNormal="90" workbookViewId="0">
      <selection activeCell="B25" sqref="B25"/>
    </sheetView>
  </sheetViews>
  <sheetFormatPr defaultRowHeight="14.75" x14ac:dyDescent="0.75"/>
  <cols>
    <col min="1" max="2" width="41.7265625" customWidth="1"/>
  </cols>
  <sheetData>
    <row r="1" spans="1:2" ht="18.75" thickBot="1" x14ac:dyDescent="0.95">
      <c r="A1" s="248" t="s">
        <v>103</v>
      </c>
      <c r="B1" s="256"/>
    </row>
    <row r="2" spans="1:2" ht="15.5" thickBot="1" x14ac:dyDescent="0.9"/>
    <row r="3" spans="1:2" ht="18.75" thickBot="1" x14ac:dyDescent="0.95">
      <c r="A3" s="254" t="s">
        <v>30</v>
      </c>
      <c r="B3" s="255"/>
    </row>
    <row r="4" spans="1:2" ht="16.5" thickBot="1" x14ac:dyDescent="0.9">
      <c r="A4" s="37" t="s">
        <v>11</v>
      </c>
      <c r="B4" s="38" t="s">
        <v>12</v>
      </c>
    </row>
    <row r="5" spans="1:2" ht="15.75" x14ac:dyDescent="0.75">
      <c r="A5" s="11" t="s">
        <v>79</v>
      </c>
      <c r="B5" s="12"/>
    </row>
    <row r="6" spans="1:2" ht="15.75" x14ac:dyDescent="0.75">
      <c r="A6" s="27" t="s">
        <v>31</v>
      </c>
      <c r="B6" s="14"/>
    </row>
    <row r="7" spans="1:2" ht="15.75" x14ac:dyDescent="0.75">
      <c r="A7" s="13" t="s">
        <v>80</v>
      </c>
      <c r="B7" s="14"/>
    </row>
    <row r="8" spans="1:2" ht="15.75" x14ac:dyDescent="0.75">
      <c r="A8" s="13" t="s">
        <v>81</v>
      </c>
      <c r="B8" s="14"/>
    </row>
    <row r="9" spans="1:2" ht="15.75" x14ac:dyDescent="0.75">
      <c r="A9" s="13" t="s">
        <v>82</v>
      </c>
      <c r="B9" s="14"/>
    </row>
    <row r="10" spans="1:2" ht="15.75" x14ac:dyDescent="0.75">
      <c r="A10" s="13" t="s">
        <v>104</v>
      </c>
      <c r="B10" s="14"/>
    </row>
    <row r="11" spans="1:2" ht="17.45" customHeight="1" x14ac:dyDescent="0.75">
      <c r="A11" s="46" t="s">
        <v>83</v>
      </c>
      <c r="B11" s="14"/>
    </row>
    <row r="12" spans="1:2" ht="17.45" customHeight="1" x14ac:dyDescent="0.75">
      <c r="A12" s="46" t="s">
        <v>84</v>
      </c>
      <c r="B12" s="14"/>
    </row>
    <row r="13" spans="1:2" ht="17.45" customHeight="1" x14ac:dyDescent="0.75">
      <c r="A13" s="46" t="s">
        <v>85</v>
      </c>
      <c r="B13" s="14"/>
    </row>
    <row r="14" spans="1:2" ht="19.149999999999999" customHeight="1" x14ac:dyDescent="0.75">
      <c r="A14" s="46" t="s">
        <v>105</v>
      </c>
      <c r="B14" s="14"/>
    </row>
    <row r="15" spans="1:2" ht="19.149999999999999" customHeight="1" x14ac:dyDescent="0.75">
      <c r="A15" s="46" t="s">
        <v>106</v>
      </c>
      <c r="B15" s="14"/>
    </row>
    <row r="16" spans="1:2" ht="15.75" x14ac:dyDescent="0.75">
      <c r="A16" s="47" t="s">
        <v>32</v>
      </c>
      <c r="B16" s="14"/>
    </row>
    <row r="17" spans="1:2" ht="4.1500000000000004" customHeight="1" x14ac:dyDescent="0.75">
      <c r="A17" s="15"/>
      <c r="B17" s="16"/>
    </row>
    <row r="18" spans="1:2" ht="16.5" thickBot="1" x14ac:dyDescent="0.9">
      <c r="A18" s="28" t="s">
        <v>33</v>
      </c>
      <c r="B18" s="18"/>
    </row>
    <row r="19" spans="1:2" ht="15.75" x14ac:dyDescent="0.75">
      <c r="A19" s="68"/>
      <c r="B19" s="10"/>
    </row>
    <row r="20" spans="1:2" ht="42.75" customHeight="1" x14ac:dyDescent="0.75">
      <c r="A20" s="260" t="s">
        <v>292</v>
      </c>
      <c r="B20" s="260"/>
    </row>
    <row r="21" spans="1:2" ht="15.5" thickBot="1" x14ac:dyDescent="0.9"/>
    <row r="22" spans="1:2" ht="18.75" thickBot="1" x14ac:dyDescent="0.95">
      <c r="A22" s="254" t="s">
        <v>86</v>
      </c>
      <c r="B22" s="255"/>
    </row>
    <row r="23" spans="1:2" ht="16.5" thickBot="1" x14ac:dyDescent="0.9">
      <c r="A23" s="37" t="s">
        <v>11</v>
      </c>
      <c r="B23" s="38" t="s">
        <v>12</v>
      </c>
    </row>
    <row r="24" spans="1:2" ht="15.75" x14ac:dyDescent="0.75">
      <c r="A24" s="11" t="s">
        <v>244</v>
      </c>
      <c r="B24" s="12"/>
    </row>
    <row r="25" spans="1:2" ht="15.75" x14ac:dyDescent="0.75">
      <c r="A25" s="27" t="s">
        <v>31</v>
      </c>
      <c r="B25" s="14"/>
    </row>
    <row r="26" spans="1:2" ht="15.75" x14ac:dyDescent="0.75">
      <c r="A26" s="13" t="s">
        <v>108</v>
      </c>
      <c r="B26" s="14"/>
    </row>
    <row r="27" spans="1:2" ht="15.75" x14ac:dyDescent="0.75">
      <c r="A27" s="13" t="s">
        <v>109</v>
      </c>
      <c r="B27" s="14"/>
    </row>
    <row r="28" spans="1:2" ht="15.75" x14ac:dyDescent="0.75">
      <c r="A28" s="13" t="s">
        <v>110</v>
      </c>
      <c r="B28" s="14"/>
    </row>
    <row r="29" spans="1:2" ht="15.75" x14ac:dyDescent="0.75">
      <c r="A29" s="13" t="s">
        <v>111</v>
      </c>
      <c r="B29" s="14"/>
    </row>
    <row r="30" spans="1:2" ht="30.75" x14ac:dyDescent="0.75">
      <c r="A30" s="46" t="s">
        <v>107</v>
      </c>
      <c r="B30" s="14"/>
    </row>
    <row r="31" spans="1:2" ht="30.75" x14ac:dyDescent="0.75">
      <c r="A31" s="46" t="s">
        <v>112</v>
      </c>
      <c r="B31" s="14"/>
    </row>
    <row r="32" spans="1:2" ht="30.75" x14ac:dyDescent="0.75">
      <c r="A32" s="46" t="s">
        <v>113</v>
      </c>
      <c r="B32" s="14"/>
    </row>
    <row r="33" spans="1:2" ht="30.75" x14ac:dyDescent="0.75">
      <c r="A33" s="46" t="s">
        <v>114</v>
      </c>
      <c r="B33" s="14"/>
    </row>
    <row r="34" spans="1:2" ht="30.75" x14ac:dyDescent="0.75">
      <c r="A34" s="46" t="s">
        <v>115</v>
      </c>
      <c r="B34" s="14"/>
    </row>
    <row r="35" spans="1:2" ht="15.75" x14ac:dyDescent="0.75">
      <c r="A35" s="47" t="s">
        <v>32</v>
      </c>
      <c r="B35" s="14"/>
    </row>
    <row r="36" spans="1:2" ht="15.75" x14ac:dyDescent="0.75">
      <c r="A36" s="15"/>
      <c r="B36" s="16"/>
    </row>
    <row r="37" spans="1:2" ht="16.5" thickBot="1" x14ac:dyDescent="0.9">
      <c r="A37" s="28" t="s">
        <v>33</v>
      </c>
      <c r="B37" s="18"/>
    </row>
    <row r="38" spans="1:2" ht="15.5" thickBot="1" x14ac:dyDescent="0.9"/>
    <row r="39" spans="1:2" ht="18.75" thickBot="1" x14ac:dyDescent="0.95">
      <c r="A39" s="254" t="s">
        <v>91</v>
      </c>
      <c r="B39" s="255"/>
    </row>
    <row r="40" spans="1:2" ht="16.5" thickBot="1" x14ac:dyDescent="0.9">
      <c r="A40" s="37" t="s">
        <v>11</v>
      </c>
      <c r="B40" s="38" t="s">
        <v>12</v>
      </c>
    </row>
    <row r="41" spans="1:2" ht="15.75" x14ac:dyDescent="0.75">
      <c r="A41" s="11" t="s">
        <v>245</v>
      </c>
      <c r="B41" s="12"/>
    </row>
    <row r="42" spans="1:2" ht="15.75" x14ac:dyDescent="0.75">
      <c r="A42" s="27" t="s">
        <v>31</v>
      </c>
      <c r="B42" s="14"/>
    </row>
    <row r="43" spans="1:2" ht="15.75" x14ac:dyDescent="0.75">
      <c r="A43" s="13" t="s">
        <v>116</v>
      </c>
      <c r="B43" s="14"/>
    </row>
    <row r="44" spans="1:2" ht="15.75" x14ac:dyDescent="0.75">
      <c r="A44" s="13" t="s">
        <v>117</v>
      </c>
      <c r="B44" s="14"/>
    </row>
    <row r="45" spans="1:2" ht="15.75" x14ac:dyDescent="0.75">
      <c r="A45" s="13" t="s">
        <v>118</v>
      </c>
      <c r="B45" s="14"/>
    </row>
    <row r="46" spans="1:2" ht="15.75" x14ac:dyDescent="0.75">
      <c r="A46" s="13" t="s">
        <v>119</v>
      </c>
      <c r="B46" s="14"/>
    </row>
    <row r="47" spans="1:2" ht="30.75" x14ac:dyDescent="0.75">
      <c r="A47" s="46" t="s">
        <v>120</v>
      </c>
      <c r="B47" s="14"/>
    </row>
    <row r="48" spans="1:2" ht="30.75" x14ac:dyDescent="0.75">
      <c r="A48" s="46" t="s">
        <v>121</v>
      </c>
      <c r="B48" s="14"/>
    </row>
    <row r="49" spans="1:2" ht="30.75" x14ac:dyDescent="0.75">
      <c r="A49" s="46" t="s">
        <v>122</v>
      </c>
      <c r="B49" s="14"/>
    </row>
    <row r="50" spans="1:2" ht="30.75" x14ac:dyDescent="0.75">
      <c r="A50" s="46" t="s">
        <v>123</v>
      </c>
      <c r="B50" s="14"/>
    </row>
    <row r="51" spans="1:2" ht="30.75" x14ac:dyDescent="0.75">
      <c r="A51" s="46" t="s">
        <v>124</v>
      </c>
      <c r="B51" s="14"/>
    </row>
    <row r="52" spans="1:2" ht="15.75" x14ac:dyDescent="0.75">
      <c r="A52" s="47" t="s">
        <v>32</v>
      </c>
      <c r="B52" s="14"/>
    </row>
    <row r="53" spans="1:2" ht="15.75" x14ac:dyDescent="0.75">
      <c r="A53" s="15"/>
      <c r="B53" s="16"/>
    </row>
    <row r="54" spans="1:2" ht="16.5" thickBot="1" x14ac:dyDescent="0.9">
      <c r="A54" s="28" t="s">
        <v>33</v>
      </c>
      <c r="B54" s="18"/>
    </row>
  </sheetData>
  <mergeCells count="5">
    <mergeCell ref="A3:B3"/>
    <mergeCell ref="A22:B22"/>
    <mergeCell ref="A39:B39"/>
    <mergeCell ref="A1:B1"/>
    <mergeCell ref="A20:B20"/>
  </mergeCells>
  <pageMargins left="0.7" right="0.7" top="0.75" bottom="0.75" header="0.3" footer="0.3"/>
  <pageSetup fitToHeight="0" orientation="portrait" horizontalDpi="300" verticalDpi="300" r:id="rId1"/>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45"/>
  <sheetViews>
    <sheetView zoomScaleNormal="100" workbookViewId="0">
      <selection activeCell="B6" sqref="B6"/>
    </sheetView>
  </sheetViews>
  <sheetFormatPr defaultColWidth="8.86328125" defaultRowHeight="14.25" x14ac:dyDescent="0.65"/>
  <cols>
    <col min="1" max="1" width="36.7265625" style="3" bestFit="1" customWidth="1"/>
    <col min="2" max="3" width="40.7265625" style="3" customWidth="1"/>
    <col min="4" max="4" width="8.86328125" style="3"/>
    <col min="5" max="5" width="10.7265625" style="3" customWidth="1"/>
    <col min="6" max="16384" width="8.86328125" style="3"/>
  </cols>
  <sheetData>
    <row r="1" spans="1:5" ht="18.75" thickBot="1" x14ac:dyDescent="0.95">
      <c r="A1" s="248" t="s">
        <v>126</v>
      </c>
      <c r="B1" s="266"/>
      <c r="C1" s="256"/>
    </row>
    <row r="2" spans="1:5" ht="15" thickBot="1" x14ac:dyDescent="0.8"/>
    <row r="3" spans="1:5" ht="18.75" thickBot="1" x14ac:dyDescent="0.95">
      <c r="A3" s="254" t="s">
        <v>34</v>
      </c>
      <c r="B3" s="263"/>
      <c r="C3" s="255"/>
    </row>
    <row r="4" spans="1:5" ht="15.5" x14ac:dyDescent="0.7">
      <c r="A4" s="264" t="s">
        <v>35</v>
      </c>
      <c r="B4" s="261" t="s">
        <v>36</v>
      </c>
      <c r="C4" s="262"/>
    </row>
    <row r="5" spans="1:5" ht="16.25" thickBot="1" x14ac:dyDescent="0.85">
      <c r="A5" s="265"/>
      <c r="B5" s="44" t="s">
        <v>37</v>
      </c>
      <c r="C5" s="45" t="s">
        <v>13</v>
      </c>
      <c r="E5" s="1"/>
    </row>
    <row r="6" spans="1:5" ht="15.25" x14ac:dyDescent="0.65">
      <c r="A6" s="11" t="s">
        <v>38</v>
      </c>
      <c r="B6" s="30">
        <v>154.97999999999999</v>
      </c>
      <c r="C6" s="12">
        <v>167.97</v>
      </c>
    </row>
    <row r="7" spans="1:5" ht="15.25" x14ac:dyDescent="0.65">
      <c r="A7" s="21" t="s">
        <v>39</v>
      </c>
      <c r="B7" s="5">
        <v>229.59</v>
      </c>
      <c r="C7" s="14">
        <v>248.84</v>
      </c>
    </row>
    <row r="8" spans="1:5" ht="15.25" x14ac:dyDescent="0.65">
      <c r="A8" s="21" t="s">
        <v>40</v>
      </c>
      <c r="B8" s="5">
        <v>149.24</v>
      </c>
      <c r="C8" s="14">
        <v>161.75</v>
      </c>
    </row>
    <row r="9" spans="1:5" ht="15.25" x14ac:dyDescent="0.65">
      <c r="A9" s="21" t="s">
        <v>41</v>
      </c>
      <c r="B9" s="5">
        <v>143.5</v>
      </c>
      <c r="C9" s="14">
        <v>155.53</v>
      </c>
    </row>
    <row r="10" spans="1:5" ht="15.25" x14ac:dyDescent="0.65">
      <c r="A10" s="21" t="s">
        <v>42</v>
      </c>
      <c r="B10" s="5">
        <v>126.28</v>
      </c>
      <c r="C10" s="14">
        <v>136.86000000000001</v>
      </c>
    </row>
    <row r="11" spans="1:5" ht="15.25" x14ac:dyDescent="0.65">
      <c r="A11" s="21" t="s">
        <v>43</v>
      </c>
      <c r="B11" s="5">
        <v>180.23</v>
      </c>
      <c r="C11" s="14">
        <v>195.34</v>
      </c>
    </row>
    <row r="12" spans="1:5" ht="15.25" x14ac:dyDescent="0.65">
      <c r="A12" s="21" t="s">
        <v>44</v>
      </c>
      <c r="B12" s="5">
        <v>172.19</v>
      </c>
      <c r="C12" s="14">
        <v>186.63</v>
      </c>
    </row>
    <row r="13" spans="1:5" ht="15.25" x14ac:dyDescent="0.65">
      <c r="A13" s="21" t="s">
        <v>45</v>
      </c>
      <c r="B13" s="5">
        <v>180.23</v>
      </c>
      <c r="C13" s="14">
        <v>195.34</v>
      </c>
    </row>
    <row r="14" spans="1:5" ht="15.25" x14ac:dyDescent="0.65">
      <c r="A14" s="21" t="s">
        <v>46</v>
      </c>
      <c r="B14" s="5">
        <v>130.87</v>
      </c>
      <c r="C14" s="14">
        <v>141.85</v>
      </c>
    </row>
    <row r="15" spans="1:5" ht="15.25" x14ac:dyDescent="0.65">
      <c r="A15" s="21" t="s">
        <v>47</v>
      </c>
      <c r="B15" s="5">
        <v>113.69</v>
      </c>
      <c r="C15" s="14">
        <v>123.22</v>
      </c>
    </row>
    <row r="16" spans="1:5" ht="15.25" x14ac:dyDescent="0.65">
      <c r="A16" s="21" t="s">
        <v>48</v>
      </c>
      <c r="B16" s="5">
        <v>120.54</v>
      </c>
      <c r="C16" s="14">
        <v>130.63999999999999</v>
      </c>
    </row>
    <row r="17" spans="1:3" ht="15.25" x14ac:dyDescent="0.65">
      <c r="A17" s="21" t="s">
        <v>49</v>
      </c>
      <c r="B17" s="5">
        <v>150.43</v>
      </c>
      <c r="C17" s="14">
        <v>163.04</v>
      </c>
    </row>
    <row r="18" spans="1:3" ht="15.25" x14ac:dyDescent="0.65">
      <c r="A18" s="21" t="s">
        <v>50</v>
      </c>
      <c r="B18" s="5">
        <v>144.93</v>
      </c>
      <c r="C18" s="14">
        <v>157.08000000000001</v>
      </c>
    </row>
    <row r="19" spans="1:3" ht="15.25" x14ac:dyDescent="0.65">
      <c r="A19" s="21" t="s">
        <v>51</v>
      </c>
      <c r="B19" s="5">
        <v>111.11</v>
      </c>
      <c r="C19" s="14">
        <v>120.42</v>
      </c>
    </row>
    <row r="20" spans="1:3" ht="15.25" x14ac:dyDescent="0.65">
      <c r="A20" s="21" t="s">
        <v>52</v>
      </c>
      <c r="B20" s="5">
        <v>121.48</v>
      </c>
      <c r="C20" s="14">
        <v>131.66</v>
      </c>
    </row>
    <row r="21" spans="1:3" ht="15.25" x14ac:dyDescent="0.65">
      <c r="A21" s="21" t="s">
        <v>53</v>
      </c>
      <c r="B21" s="5">
        <v>149.24</v>
      </c>
      <c r="C21" s="14">
        <v>161.75</v>
      </c>
    </row>
    <row r="22" spans="1:3" ht="15.25" x14ac:dyDescent="0.65">
      <c r="A22" s="21" t="s">
        <v>54</v>
      </c>
      <c r="B22" s="5">
        <v>126.28</v>
      </c>
      <c r="C22" s="14">
        <v>136.86000000000001</v>
      </c>
    </row>
    <row r="23" spans="1:3" ht="15.25" x14ac:dyDescent="0.65">
      <c r="A23" s="21" t="s">
        <v>55</v>
      </c>
      <c r="B23" s="5">
        <v>114.8</v>
      </c>
      <c r="C23" s="14">
        <v>124.42</v>
      </c>
    </row>
    <row r="24" spans="1:3" ht="15.25" x14ac:dyDescent="0.65">
      <c r="A24" s="21" t="s">
        <v>56</v>
      </c>
      <c r="B24" s="5">
        <v>129.43</v>
      </c>
      <c r="C24" s="14">
        <v>140.29</v>
      </c>
    </row>
    <row r="25" spans="1:3" ht="15.25" x14ac:dyDescent="0.65">
      <c r="A25" s="21" t="s">
        <v>57</v>
      </c>
      <c r="B25" s="5">
        <v>126.28</v>
      </c>
      <c r="C25" s="14">
        <v>136.86000000000001</v>
      </c>
    </row>
    <row r="26" spans="1:3" ht="15.25" x14ac:dyDescent="0.65">
      <c r="A26" s="21" t="s">
        <v>58</v>
      </c>
      <c r="B26" s="5">
        <v>74.62</v>
      </c>
      <c r="C26" s="14">
        <v>80.87</v>
      </c>
    </row>
    <row r="27" spans="1:3" ht="15.25" x14ac:dyDescent="0.65">
      <c r="A27" s="21" t="s">
        <v>59</v>
      </c>
      <c r="B27" s="5">
        <v>114.8</v>
      </c>
      <c r="C27" s="14">
        <v>124.42</v>
      </c>
    </row>
    <row r="28" spans="1:3" ht="15.25" x14ac:dyDescent="0.65">
      <c r="A28" s="21" t="s">
        <v>60</v>
      </c>
      <c r="B28" s="5">
        <v>229.59</v>
      </c>
      <c r="C28" s="14">
        <v>248.84</v>
      </c>
    </row>
    <row r="29" spans="1:3" ht="15.25" x14ac:dyDescent="0.65">
      <c r="A29" s="21" t="s">
        <v>61</v>
      </c>
      <c r="B29" s="5">
        <v>183.67</v>
      </c>
      <c r="C29" s="14">
        <v>199.08</v>
      </c>
    </row>
    <row r="30" spans="1:3" ht="15.25" x14ac:dyDescent="0.65">
      <c r="A30" s="21" t="s">
        <v>62</v>
      </c>
      <c r="B30" s="5">
        <v>118.29</v>
      </c>
      <c r="C30" s="14">
        <v>118.29</v>
      </c>
    </row>
    <row r="31" spans="1:3" ht="15.25" x14ac:dyDescent="0.65">
      <c r="A31" s="21" t="s">
        <v>63</v>
      </c>
      <c r="B31" s="5">
        <v>133.33000000000001</v>
      </c>
      <c r="C31" s="14">
        <v>144.51</v>
      </c>
    </row>
    <row r="32" spans="1:3" ht="15.25" x14ac:dyDescent="0.65">
      <c r="A32" s="21" t="s">
        <v>64</v>
      </c>
      <c r="B32" s="5">
        <v>97.58</v>
      </c>
      <c r="C32" s="14">
        <v>105.76</v>
      </c>
    </row>
    <row r="33" spans="1:3" ht="15.25" x14ac:dyDescent="0.65">
      <c r="A33" s="21" t="s">
        <v>65</v>
      </c>
      <c r="B33" s="5">
        <v>109.06</v>
      </c>
      <c r="C33" s="14">
        <v>118.2</v>
      </c>
    </row>
    <row r="34" spans="1:3" ht="15.25" x14ac:dyDescent="0.65">
      <c r="A34" s="21" t="s">
        <v>66</v>
      </c>
      <c r="B34" s="5">
        <v>160.72</v>
      </c>
      <c r="C34" s="14">
        <v>174.19</v>
      </c>
    </row>
    <row r="35" spans="1:3" ht="15.25" x14ac:dyDescent="0.65">
      <c r="A35" s="21" t="s">
        <v>67</v>
      </c>
      <c r="B35" s="5">
        <v>156</v>
      </c>
      <c r="C35" s="14">
        <v>156</v>
      </c>
    </row>
    <row r="36" spans="1:3" ht="15.65" customHeight="1" x14ac:dyDescent="0.65">
      <c r="A36" s="21" t="s">
        <v>68</v>
      </c>
      <c r="B36" s="5">
        <v>86.1</v>
      </c>
      <c r="C36" s="14">
        <v>93.32</v>
      </c>
    </row>
    <row r="37" spans="1:3" ht="15.65" customHeight="1" x14ac:dyDescent="0.65">
      <c r="A37" s="33" t="s">
        <v>300</v>
      </c>
      <c r="B37" s="34">
        <v>74.790000000000006</v>
      </c>
      <c r="C37" s="35">
        <v>81.06</v>
      </c>
    </row>
    <row r="38" spans="1:3" ht="15.65" customHeight="1" x14ac:dyDescent="0.65">
      <c r="A38" s="33" t="s">
        <v>301</v>
      </c>
      <c r="B38" s="34">
        <v>42.15</v>
      </c>
      <c r="C38" s="35">
        <v>42.15</v>
      </c>
    </row>
    <row r="39" spans="1:3" ht="15.65" customHeight="1" x14ac:dyDescent="0.65">
      <c r="A39" s="33" t="s">
        <v>302</v>
      </c>
      <c r="B39" s="34">
        <v>42.15</v>
      </c>
      <c r="C39" s="35">
        <v>42.15</v>
      </c>
    </row>
    <row r="40" spans="1:3" ht="15.65" customHeight="1" x14ac:dyDescent="0.65">
      <c r="A40" s="33" t="s">
        <v>303</v>
      </c>
      <c r="B40" s="34">
        <v>48.68</v>
      </c>
      <c r="C40" s="35">
        <v>48.68</v>
      </c>
    </row>
    <row r="41" spans="1:3" ht="15.65" customHeight="1" x14ac:dyDescent="0.65">
      <c r="A41" s="33" t="s">
        <v>304</v>
      </c>
      <c r="B41" s="34">
        <v>48.68</v>
      </c>
      <c r="C41" s="35">
        <v>48.68</v>
      </c>
    </row>
    <row r="42" spans="1:3" ht="15.65" customHeight="1" thickBot="1" x14ac:dyDescent="0.8">
      <c r="A42" s="31"/>
      <c r="B42" s="32"/>
      <c r="C42" s="20"/>
    </row>
    <row r="43" spans="1:3" ht="14.5" x14ac:dyDescent="0.7">
      <c r="A43" s="267" t="s">
        <v>305</v>
      </c>
      <c r="B43" s="267"/>
      <c r="C43" s="267"/>
    </row>
    <row r="44" spans="1:3" ht="14.5" x14ac:dyDescent="0.7">
      <c r="A44" s="182"/>
      <c r="B44" s="182"/>
      <c r="C44" s="182"/>
    </row>
    <row r="45" spans="1:3" ht="34.5" customHeight="1" x14ac:dyDescent="0.65">
      <c r="A45" s="260" t="s">
        <v>217</v>
      </c>
      <c r="B45" s="260"/>
      <c r="C45" s="260"/>
    </row>
  </sheetData>
  <mergeCells count="6">
    <mergeCell ref="B4:C4"/>
    <mergeCell ref="A3:C3"/>
    <mergeCell ref="A4:A5"/>
    <mergeCell ref="A1:C1"/>
    <mergeCell ref="A45:C45"/>
    <mergeCell ref="A43:C43"/>
  </mergeCells>
  <pageMargins left="0.7" right="0.7" top="0.75" bottom="0.75" header="0.3" footer="0.3"/>
  <pageSetup scale="77" fitToHeight="0" orientation="portrait" horizontalDpi="300" verticalDpi="300" r:id="rId1"/>
  <headerFoot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36"/>
  <sheetViews>
    <sheetView zoomScale="80" zoomScaleNormal="80" workbookViewId="0">
      <selection activeCell="E19" sqref="E19"/>
    </sheetView>
  </sheetViews>
  <sheetFormatPr defaultColWidth="9.1328125" defaultRowHeight="14.25" x14ac:dyDescent="0.65"/>
  <cols>
    <col min="1" max="1" width="31.1328125" style="3" bestFit="1" customWidth="1"/>
    <col min="2" max="2" width="25" style="3" bestFit="1" customWidth="1"/>
    <col min="3" max="3" width="17" style="3" customWidth="1"/>
    <col min="4" max="4" width="8.26953125" style="3" bestFit="1" customWidth="1"/>
    <col min="5" max="7" width="12.7265625" style="3" customWidth="1"/>
    <col min="8" max="8" width="15.7265625" style="3" bestFit="1" customWidth="1"/>
    <col min="9" max="9" width="16.7265625" style="3" bestFit="1" customWidth="1"/>
    <col min="10" max="10" width="16.40625" style="3" bestFit="1" customWidth="1"/>
    <col min="11" max="11" width="16.7265625" style="3" bestFit="1" customWidth="1"/>
    <col min="12" max="12" width="18.1328125" style="3" bestFit="1" customWidth="1"/>
    <col min="13" max="13" width="16.7265625" style="3" bestFit="1" customWidth="1"/>
    <col min="14" max="14" width="18.1328125" style="3" bestFit="1" customWidth="1"/>
    <col min="15" max="15" width="16.7265625" style="3" bestFit="1" customWidth="1"/>
    <col min="16" max="16" width="18.1328125" style="3" bestFit="1" customWidth="1"/>
    <col min="17" max="17" width="16.7265625" style="3" bestFit="1" customWidth="1"/>
    <col min="18" max="18" width="12.7265625" style="3" customWidth="1"/>
    <col min="19" max="19" width="16.7265625" style="3" bestFit="1" customWidth="1"/>
    <col min="20" max="16384" width="9.1328125" style="3"/>
  </cols>
  <sheetData>
    <row r="1" spans="1:19" s="2" customFormat="1" ht="36.75" customHeight="1" x14ac:dyDescent="0.8">
      <c r="A1" s="222" t="s">
        <v>218</v>
      </c>
      <c r="B1" s="222"/>
      <c r="C1" s="222"/>
      <c r="D1" s="222"/>
      <c r="E1" s="222"/>
      <c r="F1" s="222"/>
      <c r="G1" s="222"/>
      <c r="H1" s="222"/>
      <c r="I1" s="222"/>
      <c r="J1" s="222"/>
      <c r="K1" s="222"/>
      <c r="L1" s="222"/>
      <c r="M1" s="222"/>
      <c r="N1" s="222"/>
      <c r="O1" s="222"/>
      <c r="P1" s="222"/>
      <c r="Q1" s="222"/>
      <c r="R1" s="222"/>
      <c r="S1" s="222"/>
    </row>
    <row r="3" spans="1:19" ht="15" thickBot="1" x14ac:dyDescent="0.8"/>
    <row r="4" spans="1:19" ht="14.5" x14ac:dyDescent="0.7">
      <c r="A4" s="215" t="s">
        <v>162</v>
      </c>
      <c r="B4" s="216"/>
      <c r="C4" s="216"/>
      <c r="D4" s="216"/>
      <c r="E4" s="216"/>
      <c r="F4" s="216"/>
      <c r="G4" s="216"/>
      <c r="H4" s="216"/>
      <c r="I4" s="216"/>
      <c r="J4" s="216"/>
      <c r="K4" s="216"/>
      <c r="L4" s="216"/>
      <c r="M4" s="216"/>
      <c r="N4" s="216"/>
      <c r="O4" s="216"/>
      <c r="P4" s="216"/>
      <c r="Q4" s="216"/>
      <c r="R4" s="216"/>
      <c r="S4" s="217"/>
    </row>
    <row r="5" spans="1:19" x14ac:dyDescent="0.65">
      <c r="A5" s="69"/>
      <c r="S5" s="70"/>
    </row>
    <row r="6" spans="1:19" ht="14.5" x14ac:dyDescent="0.7">
      <c r="A6" s="69"/>
      <c r="B6" s="122" t="s">
        <v>163</v>
      </c>
      <c r="C6" s="218" t="s">
        <v>164</v>
      </c>
      <c r="D6" s="219"/>
      <c r="E6" s="218" t="s">
        <v>165</v>
      </c>
      <c r="F6" s="220"/>
      <c r="G6" s="219"/>
      <c r="H6" s="218" t="s">
        <v>166</v>
      </c>
      <c r="I6" s="219"/>
      <c r="J6" s="218" t="s">
        <v>167</v>
      </c>
      <c r="K6" s="219"/>
      <c r="L6" s="218" t="s">
        <v>168</v>
      </c>
      <c r="M6" s="219"/>
      <c r="N6" s="218" t="s">
        <v>169</v>
      </c>
      <c r="O6" s="219"/>
      <c r="P6" s="218" t="s">
        <v>170</v>
      </c>
      <c r="Q6" s="219"/>
      <c r="R6" s="218" t="s">
        <v>171</v>
      </c>
      <c r="S6" s="221"/>
    </row>
    <row r="7" spans="1:19" ht="15" hidden="1" customHeight="1" x14ac:dyDescent="0.7">
      <c r="A7" s="69"/>
      <c r="B7" s="122" t="s">
        <v>172</v>
      </c>
      <c r="C7" s="71"/>
      <c r="D7" s="134"/>
      <c r="E7" s="72" t="s">
        <v>173</v>
      </c>
      <c r="G7" s="73"/>
      <c r="H7" s="72" t="s">
        <v>174</v>
      </c>
      <c r="I7" s="73"/>
      <c r="J7" s="72" t="s">
        <v>175</v>
      </c>
      <c r="K7" s="73"/>
      <c r="L7" s="72" t="s">
        <v>176</v>
      </c>
      <c r="M7" s="73"/>
      <c r="N7" s="72" t="s">
        <v>177</v>
      </c>
      <c r="O7" s="73"/>
      <c r="P7" s="72" t="s">
        <v>178</v>
      </c>
      <c r="Q7" s="73"/>
      <c r="R7" s="72" t="s">
        <v>179</v>
      </c>
      <c r="S7" s="70"/>
    </row>
    <row r="8" spans="1:19" s="81" customFormat="1" ht="14.5" x14ac:dyDescent="0.7">
      <c r="A8" s="74"/>
      <c r="B8" s="122" t="s">
        <v>180</v>
      </c>
      <c r="C8" s="75">
        <v>0</v>
      </c>
      <c r="D8" s="76">
        <v>25000</v>
      </c>
      <c r="E8" s="77">
        <v>0</v>
      </c>
      <c r="F8" s="78"/>
      <c r="G8" s="79">
        <v>25000</v>
      </c>
      <c r="H8" s="77">
        <v>25001</v>
      </c>
      <c r="I8" s="79">
        <v>75000</v>
      </c>
      <c r="J8" s="77">
        <v>75001</v>
      </c>
      <c r="K8" s="79">
        <v>125000</v>
      </c>
      <c r="L8" s="77">
        <v>125001</v>
      </c>
      <c r="M8" s="79">
        <v>175000</v>
      </c>
      <c r="N8" s="77">
        <v>175001</v>
      </c>
      <c r="O8" s="79">
        <v>225000</v>
      </c>
      <c r="P8" s="77">
        <v>225001</v>
      </c>
      <c r="Q8" s="79">
        <v>275000</v>
      </c>
      <c r="R8" s="77">
        <v>275001</v>
      </c>
      <c r="S8" s="80">
        <f>R8+49999</f>
        <v>325000</v>
      </c>
    </row>
    <row r="9" spans="1:19" s="85" customFormat="1" ht="14.5" x14ac:dyDescent="0.7">
      <c r="A9" s="82"/>
      <c r="B9" s="83" t="s">
        <v>181</v>
      </c>
      <c r="C9" s="84"/>
      <c r="D9" s="135"/>
      <c r="E9" s="212" t="s">
        <v>182</v>
      </c>
      <c r="F9" s="213"/>
      <c r="G9" s="214"/>
      <c r="H9" s="198">
        <f>ROUND(MEDIAN(H8,I8),0)</f>
        <v>50001</v>
      </c>
      <c r="I9" s="199"/>
      <c r="J9" s="198">
        <f>ROUND(MEDIAN(J8,K8),0)</f>
        <v>100001</v>
      </c>
      <c r="K9" s="199"/>
      <c r="L9" s="198">
        <f>ROUND(MEDIAN(L8,M8),0)</f>
        <v>150001</v>
      </c>
      <c r="M9" s="199"/>
      <c r="N9" s="198">
        <f>ROUND(MEDIAN(N8,O8),0)</f>
        <v>200001</v>
      </c>
      <c r="O9" s="199"/>
      <c r="P9" s="198">
        <f>ROUND(MEDIAN(P8,Q8),0)</f>
        <v>250001</v>
      </c>
      <c r="Q9" s="199"/>
      <c r="R9" s="198">
        <f>ROUND(MEDIAN(R8,S8),0)</f>
        <v>300001</v>
      </c>
      <c r="S9" s="200"/>
    </row>
    <row r="10" spans="1:19" s="2" customFormat="1" ht="24.75" customHeight="1" x14ac:dyDescent="0.7">
      <c r="A10" s="86"/>
      <c r="C10" s="201" t="s">
        <v>183</v>
      </c>
      <c r="D10" s="202"/>
      <c r="E10" s="125" t="s">
        <v>184</v>
      </c>
      <c r="F10" s="87" t="s">
        <v>185</v>
      </c>
      <c r="G10" s="126" t="s">
        <v>186</v>
      </c>
      <c r="H10" s="125" t="s">
        <v>184</v>
      </c>
      <c r="I10" s="126" t="s">
        <v>187</v>
      </c>
      <c r="J10" s="125" t="s">
        <v>184</v>
      </c>
      <c r="K10" s="126" t="s">
        <v>187</v>
      </c>
      <c r="L10" s="125" t="s">
        <v>184</v>
      </c>
      <c r="M10" s="126" t="s">
        <v>187</v>
      </c>
      <c r="N10" s="125" t="s">
        <v>184</v>
      </c>
      <c r="O10" s="126" t="s">
        <v>187</v>
      </c>
      <c r="P10" s="88" t="s">
        <v>184</v>
      </c>
      <c r="Q10" s="126" t="s">
        <v>187</v>
      </c>
      <c r="R10" s="125" t="s">
        <v>184</v>
      </c>
      <c r="S10" s="89" t="s">
        <v>187</v>
      </c>
    </row>
    <row r="11" spans="1:19" x14ac:dyDescent="0.65">
      <c r="A11" s="136" t="s">
        <v>15</v>
      </c>
      <c r="C11" s="203">
        <v>5205190.29</v>
      </c>
      <c r="D11" s="204"/>
      <c r="E11" s="90" t="s">
        <v>188</v>
      </c>
      <c r="F11" s="91" t="s">
        <v>188</v>
      </c>
      <c r="G11" s="92" t="s">
        <v>188</v>
      </c>
      <c r="H11" s="93">
        <v>18.527200000000001</v>
      </c>
      <c r="I11" s="94">
        <f>ROUND((H$9-25000)*H11,2)</f>
        <v>463198.53</v>
      </c>
      <c r="J11" s="93">
        <v>15.0898</v>
      </c>
      <c r="K11" s="94">
        <f>ROUND((J$9-25000)*J11,2)</f>
        <v>1131750.0900000001</v>
      </c>
      <c r="L11" s="93">
        <v>14.4808</v>
      </c>
      <c r="M11" s="94">
        <f>ROUND((L$9-25000)*L11,2)</f>
        <v>1810114.48</v>
      </c>
      <c r="N11" s="93">
        <v>10.343500000000001</v>
      </c>
      <c r="O11" s="94">
        <f>ROUND((N$9-25000)*N11,2)</f>
        <v>1810122.84</v>
      </c>
      <c r="P11" s="93">
        <v>8.0449000000000002</v>
      </c>
      <c r="Q11" s="94">
        <f>ROUND((P$9-25000)*P11,2)</f>
        <v>1810110.54</v>
      </c>
      <c r="R11" s="93">
        <v>6.5822000000000003</v>
      </c>
      <c r="S11" s="95">
        <f>ROUND((R$9-25000)*R11,2)</f>
        <v>1810111.58</v>
      </c>
    </row>
    <row r="12" spans="1:19" s="100" customFormat="1" ht="14.5" x14ac:dyDescent="0.7">
      <c r="A12" s="205" t="s">
        <v>220</v>
      </c>
      <c r="B12" s="206"/>
      <c r="C12" s="207">
        <f>C11</f>
        <v>5205190.29</v>
      </c>
      <c r="D12" s="208"/>
      <c r="E12" s="96"/>
      <c r="F12" s="97"/>
      <c r="G12" s="98">
        <f>SUM(G11:G11)</f>
        <v>0</v>
      </c>
      <c r="H12" s="96"/>
      <c r="I12" s="98">
        <f>SUM(I11:I11)</f>
        <v>463198.53</v>
      </c>
      <c r="J12" s="96"/>
      <c r="K12" s="98">
        <f>SUM(K11:K11)</f>
        <v>1131750.0900000001</v>
      </c>
      <c r="L12" s="96"/>
      <c r="M12" s="98">
        <f>SUM(M11:M11)</f>
        <v>1810114.48</v>
      </c>
      <c r="N12" s="96"/>
      <c r="O12" s="98">
        <f>SUM(O11:O11)</f>
        <v>1810122.84</v>
      </c>
      <c r="P12" s="96"/>
      <c r="Q12" s="98">
        <f>SUM(Q11:Q11)</f>
        <v>1810110.54</v>
      </c>
      <c r="R12" s="96"/>
      <c r="S12" s="99">
        <f>SUM(S11:S11)</f>
        <v>1810111.58</v>
      </c>
    </row>
    <row r="13" spans="1:19" ht="15" thickBot="1" x14ac:dyDescent="0.8">
      <c r="A13" s="69"/>
      <c r="S13" s="70"/>
    </row>
    <row r="14" spans="1:19" ht="15.25" thickBot="1" x14ac:dyDescent="0.85">
      <c r="A14" s="196" t="s">
        <v>220</v>
      </c>
      <c r="B14" s="197"/>
      <c r="C14" s="101">
        <f>SUM(E12:S12)+C12</f>
        <v>14040598.350000001</v>
      </c>
      <c r="D14" s="122"/>
      <c r="E14" s="102"/>
      <c r="Q14" s="85"/>
      <c r="S14" s="70"/>
    </row>
    <row r="15" spans="1:19" x14ac:dyDescent="0.65">
      <c r="A15" s="69"/>
      <c r="S15" s="70"/>
    </row>
    <row r="16" spans="1:19" x14ac:dyDescent="0.65">
      <c r="A16" s="69" t="s">
        <v>189</v>
      </c>
      <c r="C16" s="103"/>
      <c r="S16" s="70"/>
    </row>
    <row r="17" spans="1:19" x14ac:dyDescent="0.65">
      <c r="A17" s="69" t="s">
        <v>190</v>
      </c>
      <c r="C17" s="104"/>
      <c r="J17" s="105"/>
      <c r="S17" s="70"/>
    </row>
    <row r="18" spans="1:19" ht="15" thickBot="1" x14ac:dyDescent="0.8">
      <c r="A18" s="106" t="s">
        <v>191</v>
      </c>
      <c r="B18" s="107"/>
      <c r="C18" s="107"/>
      <c r="D18" s="107"/>
      <c r="E18" s="107"/>
      <c r="F18" s="107"/>
      <c r="G18" s="107"/>
      <c r="H18" s="108"/>
      <c r="I18" s="107"/>
      <c r="J18" s="108"/>
      <c r="K18" s="107"/>
      <c r="L18" s="108"/>
      <c r="M18" s="107"/>
      <c r="N18" s="108"/>
      <c r="O18" s="107"/>
      <c r="P18" s="108"/>
      <c r="Q18" s="107"/>
      <c r="R18" s="108"/>
      <c r="S18" s="109"/>
    </row>
    <row r="21" spans="1:19" ht="15" thickBot="1" x14ac:dyDescent="0.8"/>
    <row r="22" spans="1:19" ht="14.5" x14ac:dyDescent="0.7">
      <c r="A22" s="215" t="s">
        <v>192</v>
      </c>
      <c r="B22" s="216"/>
      <c r="C22" s="216"/>
      <c r="D22" s="216"/>
      <c r="E22" s="216"/>
      <c r="F22" s="216"/>
      <c r="G22" s="216"/>
      <c r="H22" s="216"/>
      <c r="I22" s="216"/>
      <c r="J22" s="216"/>
      <c r="K22" s="216"/>
      <c r="L22" s="216"/>
      <c r="M22" s="216"/>
      <c r="N22" s="216"/>
      <c r="O22" s="216"/>
      <c r="P22" s="216"/>
      <c r="Q22" s="216"/>
      <c r="R22" s="216"/>
      <c r="S22" s="217"/>
    </row>
    <row r="23" spans="1:19" x14ac:dyDescent="0.65">
      <c r="A23" s="69"/>
      <c r="S23" s="70"/>
    </row>
    <row r="24" spans="1:19" ht="14.5" x14ac:dyDescent="0.7">
      <c r="A24" s="205" t="s">
        <v>163</v>
      </c>
      <c r="B24" s="209"/>
      <c r="C24" s="218" t="s">
        <v>164</v>
      </c>
      <c r="D24" s="219"/>
      <c r="E24" s="218" t="s">
        <v>165</v>
      </c>
      <c r="F24" s="220"/>
      <c r="G24" s="219"/>
      <c r="H24" s="218" t="s">
        <v>166</v>
      </c>
      <c r="I24" s="219"/>
      <c r="J24" s="218" t="s">
        <v>167</v>
      </c>
      <c r="K24" s="219"/>
      <c r="L24" s="218" t="s">
        <v>168</v>
      </c>
      <c r="M24" s="219"/>
      <c r="N24" s="218" t="s">
        <v>169</v>
      </c>
      <c r="O24" s="219"/>
      <c r="P24" s="218" t="s">
        <v>170</v>
      </c>
      <c r="Q24" s="219"/>
      <c r="R24" s="218" t="s">
        <v>171</v>
      </c>
      <c r="S24" s="221"/>
    </row>
    <row r="25" spans="1:19" ht="15" hidden="1" customHeight="1" x14ac:dyDescent="0.7">
      <c r="A25" s="69"/>
      <c r="B25" s="122" t="s">
        <v>172</v>
      </c>
      <c r="C25" s="71"/>
      <c r="D25" s="134"/>
      <c r="E25" s="72" t="s">
        <v>173</v>
      </c>
      <c r="G25" s="73"/>
      <c r="H25" s="72" t="s">
        <v>174</v>
      </c>
      <c r="I25" s="73"/>
      <c r="J25" s="72" t="s">
        <v>175</v>
      </c>
      <c r="K25" s="73"/>
      <c r="L25" s="72" t="s">
        <v>176</v>
      </c>
      <c r="M25" s="73"/>
      <c r="N25" s="72" t="s">
        <v>177</v>
      </c>
      <c r="O25" s="73"/>
      <c r="P25" s="72" t="s">
        <v>178</v>
      </c>
      <c r="Q25" s="73"/>
      <c r="R25" s="72" t="s">
        <v>179</v>
      </c>
      <c r="S25" s="70"/>
    </row>
    <row r="26" spans="1:19" s="81" customFormat="1" ht="14.5" x14ac:dyDescent="0.7">
      <c r="A26" s="205" t="s">
        <v>193</v>
      </c>
      <c r="B26" s="209"/>
      <c r="C26" s="75">
        <v>0</v>
      </c>
      <c r="D26" s="76">
        <v>50000</v>
      </c>
      <c r="E26" s="77">
        <v>0</v>
      </c>
      <c r="F26" s="78"/>
      <c r="G26" s="79">
        <v>50000</v>
      </c>
      <c r="H26" s="77">
        <v>50001</v>
      </c>
      <c r="I26" s="79">
        <v>100000</v>
      </c>
      <c r="J26" s="77">
        <v>100001</v>
      </c>
      <c r="K26" s="79">
        <v>150000</v>
      </c>
      <c r="L26" s="77">
        <v>150001</v>
      </c>
      <c r="M26" s="79">
        <v>200000</v>
      </c>
      <c r="N26" s="77">
        <v>200001</v>
      </c>
      <c r="O26" s="79">
        <v>250000</v>
      </c>
      <c r="P26" s="77">
        <v>251000</v>
      </c>
      <c r="Q26" s="79">
        <v>300000</v>
      </c>
      <c r="R26" s="77">
        <v>300001</v>
      </c>
      <c r="S26" s="80">
        <f>R26+49999</f>
        <v>350000</v>
      </c>
    </row>
    <row r="27" spans="1:19" s="85" customFormat="1" ht="14.5" x14ac:dyDescent="0.7">
      <c r="A27" s="210" t="s">
        <v>194</v>
      </c>
      <c r="B27" s="211"/>
      <c r="C27" s="84"/>
      <c r="D27" s="135"/>
      <c r="E27" s="212" t="s">
        <v>182</v>
      </c>
      <c r="F27" s="213"/>
      <c r="G27" s="214"/>
      <c r="H27" s="198">
        <f>ROUND(MEDIAN(H26,I26),0)</f>
        <v>75001</v>
      </c>
      <c r="I27" s="199"/>
      <c r="J27" s="198">
        <f>ROUND(MEDIAN(J26,K26),0)</f>
        <v>125001</v>
      </c>
      <c r="K27" s="199"/>
      <c r="L27" s="198">
        <f>ROUND(MEDIAN(L26,M26),0)</f>
        <v>175001</v>
      </c>
      <c r="M27" s="199"/>
      <c r="N27" s="198">
        <f>ROUND(MEDIAN(N26,O26),0)</f>
        <v>225001</v>
      </c>
      <c r="O27" s="199"/>
      <c r="P27" s="198">
        <f>ROUND(MEDIAN(P26,Q26),0)</f>
        <v>275500</v>
      </c>
      <c r="Q27" s="199"/>
      <c r="R27" s="198">
        <f>ROUND(MEDIAN(R26,S26),0)</f>
        <v>325001</v>
      </c>
      <c r="S27" s="200"/>
    </row>
    <row r="28" spans="1:19" s="2" customFormat="1" ht="24.75" customHeight="1" x14ac:dyDescent="0.7">
      <c r="A28" s="86"/>
      <c r="C28" s="201" t="s">
        <v>183</v>
      </c>
      <c r="D28" s="202"/>
      <c r="E28" s="125" t="s">
        <v>184</v>
      </c>
      <c r="F28" s="87" t="s">
        <v>185</v>
      </c>
      <c r="G28" s="126" t="s">
        <v>186</v>
      </c>
      <c r="H28" s="125" t="s">
        <v>184</v>
      </c>
      <c r="I28" s="126" t="s">
        <v>187</v>
      </c>
      <c r="J28" s="125" t="s">
        <v>184</v>
      </c>
      <c r="K28" s="126" t="s">
        <v>187</v>
      </c>
      <c r="L28" s="125" t="s">
        <v>184</v>
      </c>
      <c r="M28" s="126" t="s">
        <v>187</v>
      </c>
      <c r="N28" s="125" t="s">
        <v>184</v>
      </c>
      <c r="O28" s="126" t="s">
        <v>187</v>
      </c>
      <c r="P28" s="125" t="s">
        <v>184</v>
      </c>
      <c r="Q28" s="126" t="s">
        <v>187</v>
      </c>
      <c r="R28" s="125" t="s">
        <v>184</v>
      </c>
      <c r="S28" s="89" t="s">
        <v>187</v>
      </c>
    </row>
    <row r="29" spans="1:19" x14ac:dyDescent="0.65">
      <c r="A29" s="136" t="s">
        <v>15</v>
      </c>
      <c r="C29" s="203">
        <v>0</v>
      </c>
      <c r="D29" s="204"/>
      <c r="E29" s="90" t="s">
        <v>188</v>
      </c>
      <c r="F29" s="91" t="s">
        <v>188</v>
      </c>
      <c r="G29" s="92" t="s">
        <v>188</v>
      </c>
      <c r="H29" s="93">
        <f>ROUND(C35*H$36,4)</f>
        <v>0</v>
      </c>
      <c r="I29" s="94">
        <f>ROUND((H$27-25000)*H29,2)</f>
        <v>0</v>
      </c>
      <c r="J29" s="93">
        <f>ROUND(H29*J$36,4)</f>
        <v>0</v>
      </c>
      <c r="K29" s="94">
        <f>ROUND((J$27-25000)*J29,2)</f>
        <v>0</v>
      </c>
      <c r="L29" s="93">
        <f>ROUND(J29*L$36,4)</f>
        <v>0</v>
      </c>
      <c r="M29" s="94">
        <f>ROUND((L$27-25000)*L29,2)</f>
        <v>0</v>
      </c>
      <c r="N29" s="93">
        <f>ROUND(L29*N$36,4)</f>
        <v>0</v>
      </c>
      <c r="O29" s="94">
        <f>ROUND((N$27-25000)*N29,2)</f>
        <v>0</v>
      </c>
      <c r="P29" s="93">
        <f>ROUND(N29*P$36,4)</f>
        <v>0</v>
      </c>
      <c r="Q29" s="94">
        <f>ROUND((P$27-25000)*P29,2)</f>
        <v>0</v>
      </c>
      <c r="R29" s="93">
        <f>ROUND(P29*R$36,4)</f>
        <v>0</v>
      </c>
      <c r="S29" s="95">
        <f>ROUND((R$27-25000)*R29,2)</f>
        <v>0</v>
      </c>
    </row>
    <row r="30" spans="1:19" s="100" customFormat="1" ht="14.5" x14ac:dyDescent="0.7">
      <c r="A30" s="205" t="s">
        <v>220</v>
      </c>
      <c r="B30" s="206"/>
      <c r="C30" s="207">
        <f>C29</f>
        <v>0</v>
      </c>
      <c r="D30" s="208"/>
      <c r="E30" s="96"/>
      <c r="F30" s="97"/>
      <c r="G30" s="98">
        <f>SUM(G29:G29)</f>
        <v>0</v>
      </c>
      <c r="H30" s="96"/>
      <c r="I30" s="98">
        <f>SUM(I29:I29)</f>
        <v>0</v>
      </c>
      <c r="J30" s="96"/>
      <c r="K30" s="98">
        <f>SUM(K29:K29)</f>
        <v>0</v>
      </c>
      <c r="L30" s="96"/>
      <c r="M30" s="98">
        <f>SUM(M29:M29)</f>
        <v>0</v>
      </c>
      <c r="N30" s="96"/>
      <c r="O30" s="98">
        <f>SUM(O29:O29)</f>
        <v>0</v>
      </c>
      <c r="P30" s="96"/>
      <c r="Q30" s="98">
        <f>SUM(Q29:Q29)</f>
        <v>0</v>
      </c>
      <c r="R30" s="96"/>
      <c r="S30" s="99">
        <f>SUM(S29:S29)</f>
        <v>0</v>
      </c>
    </row>
    <row r="31" spans="1:19" ht="15" thickBot="1" x14ac:dyDescent="0.8">
      <c r="A31" s="69"/>
      <c r="S31" s="70"/>
    </row>
    <row r="32" spans="1:19" ht="15.25" thickBot="1" x14ac:dyDescent="0.85">
      <c r="A32" s="196" t="s">
        <v>220</v>
      </c>
      <c r="B32" s="197"/>
      <c r="C32" s="101">
        <f>SUM(E30:S30)+C30</f>
        <v>0</v>
      </c>
      <c r="D32" s="122"/>
      <c r="E32" s="102"/>
      <c r="Q32" s="85"/>
      <c r="S32" s="70"/>
    </row>
    <row r="33" spans="1:19" x14ac:dyDescent="0.65">
      <c r="A33" s="69"/>
      <c r="S33" s="70"/>
    </row>
    <row r="34" spans="1:19" x14ac:dyDescent="0.65">
      <c r="A34" s="69" t="s">
        <v>189</v>
      </c>
      <c r="C34" s="103">
        <v>0</v>
      </c>
      <c r="S34" s="70"/>
    </row>
    <row r="35" spans="1:19" x14ac:dyDescent="0.65">
      <c r="A35" s="69" t="s">
        <v>190</v>
      </c>
      <c r="C35" s="104">
        <v>0</v>
      </c>
      <c r="S35" s="70"/>
    </row>
    <row r="36" spans="1:19" ht="15" thickBot="1" x14ac:dyDescent="0.8">
      <c r="A36" s="106" t="s">
        <v>191</v>
      </c>
      <c r="B36" s="107"/>
      <c r="C36" s="107"/>
      <c r="D36" s="107"/>
      <c r="E36" s="107"/>
      <c r="F36" s="107"/>
      <c r="G36" s="107"/>
      <c r="H36" s="108">
        <v>1</v>
      </c>
      <c r="I36" s="107"/>
      <c r="J36" s="108">
        <v>1</v>
      </c>
      <c r="K36" s="107"/>
      <c r="L36" s="108">
        <v>1</v>
      </c>
      <c r="M36" s="107"/>
      <c r="N36" s="108">
        <v>1</v>
      </c>
      <c r="O36" s="107"/>
      <c r="P36" s="108">
        <v>1</v>
      </c>
      <c r="Q36" s="107"/>
      <c r="R36" s="108">
        <v>1</v>
      </c>
      <c r="S36" s="109"/>
    </row>
  </sheetData>
  <mergeCells count="46">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 ref="A22:S22"/>
    <mergeCell ref="A24:B24"/>
    <mergeCell ref="C24:D24"/>
    <mergeCell ref="E24:G24"/>
    <mergeCell ref="H24:I24"/>
    <mergeCell ref="J24:K24"/>
    <mergeCell ref="L24:M24"/>
    <mergeCell ref="N24:O24"/>
    <mergeCell ref="P24:Q24"/>
    <mergeCell ref="R24:S24"/>
    <mergeCell ref="A26:B26"/>
    <mergeCell ref="A27:B27"/>
    <mergeCell ref="E27:G27"/>
    <mergeCell ref="H27:I27"/>
    <mergeCell ref="J27:K27"/>
    <mergeCell ref="A32:B32"/>
    <mergeCell ref="N27:O27"/>
    <mergeCell ref="P27:Q27"/>
    <mergeCell ref="R27:S27"/>
    <mergeCell ref="C28:D28"/>
    <mergeCell ref="C29:D29"/>
    <mergeCell ref="A30:B30"/>
    <mergeCell ref="C30:D30"/>
    <mergeCell ref="L27:M27"/>
  </mergeCells>
  <pageMargins left="0.25" right="0.25" top="0.25" bottom="0.25" header="0.3" footer="0.3"/>
  <pageSetup scale="45" orientation="landscape" r:id="rId1"/>
  <rowBreaks count="1" manualBreakCount="1">
    <brk id="1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1"/>
  <sheetViews>
    <sheetView topLeftCell="L2" zoomScale="80" zoomScaleNormal="80" workbookViewId="0">
      <selection activeCell="R11" sqref="R11"/>
    </sheetView>
  </sheetViews>
  <sheetFormatPr defaultColWidth="9.1328125" defaultRowHeight="14.25" x14ac:dyDescent="0.65"/>
  <cols>
    <col min="1" max="1" width="47" style="3" customWidth="1"/>
    <col min="2" max="2" width="1.26953125" style="3" customWidth="1"/>
    <col min="3" max="3" width="20.1328125" style="3" customWidth="1"/>
    <col min="4" max="4" width="21.7265625" style="3" customWidth="1"/>
    <col min="5" max="9" width="12.7265625" style="3" customWidth="1"/>
    <col min="10" max="11" width="18" style="3" customWidth="1"/>
    <col min="12" max="12" width="17.26953125" style="3" customWidth="1"/>
    <col min="13" max="13" width="18.54296875" style="3" customWidth="1"/>
    <col min="14" max="15" width="12.7265625" style="3" customWidth="1"/>
    <col min="16" max="16" width="18.86328125" style="3" customWidth="1"/>
    <col min="17" max="18" width="12.7265625" style="3" customWidth="1"/>
    <col min="19" max="19" width="20.7265625" style="3" customWidth="1"/>
    <col min="20" max="20" width="12.7265625" style="3" customWidth="1"/>
    <col min="21" max="21" width="14.7265625" style="3" customWidth="1"/>
    <col min="22" max="22" width="23.40625" style="3" bestFit="1" customWidth="1"/>
    <col min="23" max="23" width="12.7265625" style="3" customWidth="1"/>
    <col min="24" max="24" width="16.26953125" style="3" bestFit="1" customWidth="1"/>
    <col min="25" max="25" width="21.54296875" style="3" customWidth="1"/>
    <col min="26" max="26" width="13.26953125" style="3" bestFit="1" customWidth="1"/>
    <col min="27" max="16384" width="9.1328125" style="3"/>
  </cols>
  <sheetData>
    <row r="1" spans="1:26" ht="35.25" customHeight="1" x14ac:dyDescent="0.8">
      <c r="A1" s="222" t="s">
        <v>219</v>
      </c>
      <c r="B1" s="185"/>
      <c r="C1" s="185"/>
      <c r="D1" s="185"/>
      <c r="E1" s="185"/>
      <c r="F1" s="185"/>
      <c r="G1" s="185"/>
      <c r="H1" s="185"/>
      <c r="I1" s="185"/>
      <c r="J1" s="185"/>
      <c r="K1" s="185"/>
      <c r="L1" s="185"/>
      <c r="M1" s="185"/>
      <c r="N1" s="185"/>
      <c r="O1" s="185"/>
      <c r="P1" s="185"/>
      <c r="Q1" s="185"/>
      <c r="R1" s="185"/>
      <c r="S1" s="185"/>
    </row>
    <row r="2" spans="1:26" x14ac:dyDescent="0.65">
      <c r="A2" s="110"/>
    </row>
    <row r="3" spans="1:26" ht="15" thickBot="1" x14ac:dyDescent="0.8"/>
    <row r="4" spans="1:26" ht="14.5" x14ac:dyDescent="0.7">
      <c r="A4" s="215" t="s">
        <v>195</v>
      </c>
      <c r="B4" s="216"/>
      <c r="C4" s="216"/>
      <c r="D4" s="216"/>
      <c r="E4" s="216"/>
      <c r="F4" s="216"/>
      <c r="G4" s="216"/>
      <c r="H4" s="216"/>
      <c r="I4" s="216"/>
      <c r="J4" s="216"/>
      <c r="K4" s="216"/>
      <c r="L4" s="216"/>
      <c r="M4" s="216"/>
      <c r="N4" s="216"/>
      <c r="O4" s="216"/>
      <c r="P4" s="216"/>
      <c r="Q4" s="216"/>
      <c r="R4" s="216"/>
      <c r="S4" s="216"/>
      <c r="T4" s="216"/>
      <c r="U4" s="216"/>
      <c r="V4" s="216"/>
      <c r="W4" s="216"/>
      <c r="X4" s="216"/>
      <c r="Y4" s="217"/>
    </row>
    <row r="5" spans="1:26" x14ac:dyDescent="0.65">
      <c r="A5" s="69"/>
      <c r="Y5" s="70"/>
    </row>
    <row r="6" spans="1:26" ht="14.5" x14ac:dyDescent="0.7">
      <c r="A6" s="69"/>
      <c r="B6" s="122" t="s">
        <v>163</v>
      </c>
      <c r="C6" s="218" t="s">
        <v>164</v>
      </c>
      <c r="D6" s="219"/>
      <c r="E6" s="218" t="s">
        <v>165</v>
      </c>
      <c r="F6" s="220"/>
      <c r="G6" s="219"/>
      <c r="H6" s="218" t="s">
        <v>166</v>
      </c>
      <c r="I6" s="220"/>
      <c r="J6" s="219"/>
      <c r="K6" s="218" t="s">
        <v>167</v>
      </c>
      <c r="L6" s="220"/>
      <c r="M6" s="219"/>
      <c r="N6" s="218" t="s">
        <v>168</v>
      </c>
      <c r="O6" s="220"/>
      <c r="P6" s="219"/>
      <c r="Q6" s="218" t="s">
        <v>169</v>
      </c>
      <c r="R6" s="220"/>
      <c r="S6" s="219"/>
      <c r="T6" s="218" t="s">
        <v>170</v>
      </c>
      <c r="U6" s="220"/>
      <c r="V6" s="219"/>
      <c r="W6" s="218" t="s">
        <v>171</v>
      </c>
      <c r="X6" s="220"/>
      <c r="Y6" s="221"/>
    </row>
    <row r="7" spans="1:26" ht="14.5" hidden="1" x14ac:dyDescent="0.7">
      <c r="A7" s="69"/>
      <c r="B7" s="122" t="s">
        <v>172</v>
      </c>
      <c r="C7" s="71"/>
      <c r="D7" s="134"/>
      <c r="E7" s="72" t="s">
        <v>173</v>
      </c>
      <c r="G7" s="73"/>
      <c r="H7" s="72" t="s">
        <v>174</v>
      </c>
      <c r="J7" s="73"/>
      <c r="K7" s="72" t="s">
        <v>175</v>
      </c>
      <c r="M7" s="73"/>
      <c r="N7" s="72" t="s">
        <v>176</v>
      </c>
      <c r="P7" s="73"/>
      <c r="Q7" s="72" t="s">
        <v>177</v>
      </c>
      <c r="S7" s="73"/>
      <c r="T7" s="72" t="s">
        <v>178</v>
      </c>
      <c r="V7" s="73"/>
      <c r="W7" s="72" t="s">
        <v>179</v>
      </c>
      <c r="Y7" s="70"/>
    </row>
    <row r="8" spans="1:26" s="81" customFormat="1" ht="14.5" x14ac:dyDescent="0.7">
      <c r="A8" s="74"/>
      <c r="B8" s="122" t="s">
        <v>180</v>
      </c>
      <c r="C8" s="75">
        <v>0</v>
      </c>
      <c r="D8" s="76">
        <v>25000</v>
      </c>
      <c r="E8" s="77">
        <v>0</v>
      </c>
      <c r="F8" s="78"/>
      <c r="G8" s="79">
        <v>25000</v>
      </c>
      <c r="H8" s="77">
        <v>25001</v>
      </c>
      <c r="I8" s="78"/>
      <c r="J8" s="79">
        <v>75000</v>
      </c>
      <c r="K8" s="77">
        <v>75001</v>
      </c>
      <c r="L8" s="78"/>
      <c r="M8" s="79">
        <v>125000</v>
      </c>
      <c r="N8" s="77">
        <v>125001</v>
      </c>
      <c r="O8" s="78"/>
      <c r="P8" s="79">
        <v>175000</v>
      </c>
      <c r="Q8" s="77">
        <v>175001</v>
      </c>
      <c r="R8" s="78"/>
      <c r="S8" s="79">
        <v>225000</v>
      </c>
      <c r="T8" s="77">
        <v>225001</v>
      </c>
      <c r="U8" s="78"/>
      <c r="V8" s="79">
        <v>275000</v>
      </c>
      <c r="W8" s="77">
        <v>275001</v>
      </c>
      <c r="X8" s="78"/>
      <c r="Y8" s="80">
        <f>W8+49999</f>
        <v>325000</v>
      </c>
    </row>
    <row r="9" spans="1:26" s="85" customFormat="1" ht="14.5" x14ac:dyDescent="0.7">
      <c r="A9" s="82"/>
      <c r="B9" s="83" t="s">
        <v>181</v>
      </c>
      <c r="C9" s="84"/>
      <c r="D9" s="135"/>
      <c r="E9" s="212" t="s">
        <v>182</v>
      </c>
      <c r="F9" s="213"/>
      <c r="G9" s="214"/>
      <c r="H9" s="198">
        <f>ROUND(MEDIAN(H8,J8),0)</f>
        <v>50001</v>
      </c>
      <c r="I9" s="225"/>
      <c r="J9" s="199"/>
      <c r="K9" s="198">
        <f>ROUND(MEDIAN(K8,M8),0)</f>
        <v>100001</v>
      </c>
      <c r="L9" s="225"/>
      <c r="M9" s="199"/>
      <c r="N9" s="198">
        <f>ROUND(MEDIAN(N8,P8),0)</f>
        <v>150001</v>
      </c>
      <c r="O9" s="225"/>
      <c r="P9" s="199"/>
      <c r="Q9" s="198">
        <f>ROUND(MEDIAN(Q8,S8),0)</f>
        <v>200001</v>
      </c>
      <c r="R9" s="225"/>
      <c r="S9" s="199"/>
      <c r="T9" s="198">
        <f>ROUND(MEDIAN(T8,V8),0)</f>
        <v>250001</v>
      </c>
      <c r="U9" s="225"/>
      <c r="V9" s="199"/>
      <c r="W9" s="198">
        <f>ROUND(MEDIAN(W8,Y8),0)</f>
        <v>300001</v>
      </c>
      <c r="X9" s="225"/>
      <c r="Y9" s="200"/>
    </row>
    <row r="10" spans="1:26" s="2" customFormat="1" ht="24.25" x14ac:dyDescent="0.7">
      <c r="A10" s="86" t="s">
        <v>196</v>
      </c>
      <c r="C10" s="125" t="s">
        <v>197</v>
      </c>
      <c r="D10" s="126" t="s">
        <v>198</v>
      </c>
      <c r="E10" s="125" t="s">
        <v>184</v>
      </c>
      <c r="F10" s="87" t="s">
        <v>185</v>
      </c>
      <c r="G10" s="126" t="s">
        <v>186</v>
      </c>
      <c r="H10" s="125" t="s">
        <v>184</v>
      </c>
      <c r="I10" s="87" t="s">
        <v>185</v>
      </c>
      <c r="J10" s="126" t="s">
        <v>186</v>
      </c>
      <c r="K10" s="125" t="s">
        <v>184</v>
      </c>
      <c r="L10" s="87" t="s">
        <v>185</v>
      </c>
      <c r="M10" s="126" t="s">
        <v>186</v>
      </c>
      <c r="N10" s="125" t="s">
        <v>184</v>
      </c>
      <c r="O10" s="87" t="s">
        <v>185</v>
      </c>
      <c r="P10" s="126" t="s">
        <v>186</v>
      </c>
      <c r="Q10" s="111"/>
      <c r="R10" s="87" t="s">
        <v>185</v>
      </c>
      <c r="S10" s="126" t="s">
        <v>186</v>
      </c>
      <c r="T10" s="125" t="s">
        <v>184</v>
      </c>
      <c r="U10" s="87" t="s">
        <v>185</v>
      </c>
      <c r="V10" s="126" t="s">
        <v>186</v>
      </c>
      <c r="W10" s="125" t="s">
        <v>184</v>
      </c>
      <c r="X10" s="87" t="s">
        <v>185</v>
      </c>
      <c r="Y10" s="89" t="s">
        <v>186</v>
      </c>
    </row>
    <row r="11" spans="1:26" x14ac:dyDescent="0.65">
      <c r="A11" s="223" t="s">
        <v>199</v>
      </c>
      <c r="B11" s="224"/>
      <c r="C11" s="112">
        <v>277995.46999999997</v>
      </c>
      <c r="D11" s="94">
        <f>C11*12</f>
        <v>3335945.6399999997</v>
      </c>
      <c r="E11" s="90" t="s">
        <v>188</v>
      </c>
      <c r="F11" s="90" t="s">
        <v>188</v>
      </c>
      <c r="G11" s="90" t="s">
        <v>188</v>
      </c>
      <c r="H11" s="113">
        <v>2.2652999999999999</v>
      </c>
      <c r="I11" s="102">
        <f>ROUND((H$9-25000)*H11,2)</f>
        <v>56634.77</v>
      </c>
      <c r="J11" s="94">
        <f>I11*12</f>
        <v>679617.24</v>
      </c>
      <c r="K11" s="113">
        <v>1.7693000000000001</v>
      </c>
      <c r="L11" s="102">
        <f>ROUND((K$9-25000)*K11,2)</f>
        <v>132699.26999999999</v>
      </c>
      <c r="M11" s="94">
        <f>L11*12</f>
        <v>1592391.2399999998</v>
      </c>
      <c r="N11" s="113">
        <v>1.6846000000000001</v>
      </c>
      <c r="O11" s="102">
        <f>ROUND((N$9-25000)*N11,2)</f>
        <v>210576.68</v>
      </c>
      <c r="P11" s="94">
        <f>O11*12</f>
        <v>2526920.16</v>
      </c>
      <c r="Q11" s="113">
        <v>1.2033</v>
      </c>
      <c r="R11" s="102">
        <f>ROUND((Q$9-25000)*Q11,2)</f>
        <v>210578.7</v>
      </c>
      <c r="S11" s="94">
        <f>R11*12</f>
        <v>2526944.4000000004</v>
      </c>
      <c r="T11" s="113">
        <v>0.93589999999999995</v>
      </c>
      <c r="U11" s="102">
        <f>ROUND((T$9-25000)*T11,2)</f>
        <v>210578.44</v>
      </c>
      <c r="V11" s="94">
        <f>U11*12</f>
        <v>2526941.2800000003</v>
      </c>
      <c r="W11" s="113">
        <v>0.76570000000000005</v>
      </c>
      <c r="X11" s="102">
        <f>ROUND((W$9-25000)*W11,2)</f>
        <v>210568.27</v>
      </c>
      <c r="Y11" s="94">
        <f>X11*12</f>
        <v>2526819.2399999998</v>
      </c>
      <c r="Z11" s="183">
        <f>+W11*(300001-25000)</f>
        <v>210568.26570000002</v>
      </c>
    </row>
    <row r="12" spans="1:26" x14ac:dyDescent="0.65">
      <c r="A12" s="223" t="s">
        <v>200</v>
      </c>
      <c r="B12" s="224"/>
      <c r="C12" s="112">
        <v>233875.97</v>
      </c>
      <c r="D12" s="94">
        <f>C12*12</f>
        <v>2806511.64</v>
      </c>
      <c r="E12" s="90" t="s">
        <v>188</v>
      </c>
      <c r="F12" s="90" t="s">
        <v>188</v>
      </c>
      <c r="G12" s="90" t="s">
        <v>188</v>
      </c>
      <c r="H12" s="113">
        <v>2.2339000000000002</v>
      </c>
      <c r="I12" s="102">
        <f t="shared" ref="I12:I19" si="0">ROUND((H$9-25000)*H12,2)</f>
        <v>55849.73</v>
      </c>
      <c r="J12" s="94">
        <f t="shared" ref="J12:J19" si="1">I12*12</f>
        <v>670196.76</v>
      </c>
      <c r="K12" s="113">
        <v>1.7588999999999999</v>
      </c>
      <c r="L12" s="102">
        <f t="shared" ref="L12:L19" si="2">ROUND((K$9-25000)*K12,2)</f>
        <v>131919.26</v>
      </c>
      <c r="M12" s="94">
        <f t="shared" ref="M12:M19" si="3">L12*12</f>
        <v>1583031.12</v>
      </c>
      <c r="N12" s="113">
        <v>1.6783999999999999</v>
      </c>
      <c r="O12" s="102">
        <f t="shared" ref="O12:O19" si="4">ROUND((N$9-25000)*N12,2)</f>
        <v>209801.68</v>
      </c>
      <c r="P12" s="94">
        <f t="shared" ref="P12:P19" si="5">O12*12</f>
        <v>2517620.16</v>
      </c>
      <c r="Q12" s="113">
        <v>1.1989000000000001</v>
      </c>
      <c r="R12" s="102">
        <f t="shared" ref="R12:R19" si="6">ROUND((Q$9-25000)*Q12,2)</f>
        <v>209808.7</v>
      </c>
      <c r="S12" s="94">
        <f t="shared" ref="S12:S19" si="7">R12*12</f>
        <v>2517704.4000000004</v>
      </c>
      <c r="T12" s="113">
        <v>0.93240000000000001</v>
      </c>
      <c r="U12" s="102">
        <f t="shared" ref="U12:U19" si="8">ROUND((T$9-25000)*T12,2)</f>
        <v>209790.93</v>
      </c>
      <c r="V12" s="94">
        <f t="shared" ref="V12:V19" si="9">U12*12</f>
        <v>2517491.16</v>
      </c>
      <c r="W12" s="113">
        <v>0.76290000000000002</v>
      </c>
      <c r="X12" s="102">
        <f t="shared" ref="X12:X19" si="10">ROUND((W$9-25000)*W12,2)</f>
        <v>209798.26</v>
      </c>
      <c r="Y12" s="94">
        <f t="shared" ref="Y12:Y19" si="11">X12*12</f>
        <v>2517579.12</v>
      </c>
    </row>
    <row r="13" spans="1:26" x14ac:dyDescent="0.65">
      <c r="A13" s="223" t="s">
        <v>201</v>
      </c>
      <c r="B13" s="224"/>
      <c r="C13" s="112">
        <v>204328.17</v>
      </c>
      <c r="D13" s="94">
        <f t="shared" ref="D13:D19" si="12">C13*12</f>
        <v>2451938.04</v>
      </c>
      <c r="E13" s="90" t="s">
        <v>188</v>
      </c>
      <c r="F13" s="90" t="s">
        <v>188</v>
      </c>
      <c r="G13" s="90" t="s">
        <v>188</v>
      </c>
      <c r="H13" s="113">
        <v>2.1966999999999999</v>
      </c>
      <c r="I13" s="102">
        <f t="shared" si="0"/>
        <v>54919.7</v>
      </c>
      <c r="J13" s="94">
        <f t="shared" si="1"/>
        <v>659036.39999999991</v>
      </c>
      <c r="K13" s="113">
        <v>1.7464999999999999</v>
      </c>
      <c r="L13" s="102">
        <f t="shared" si="2"/>
        <v>130989.25</v>
      </c>
      <c r="M13" s="94">
        <f t="shared" si="3"/>
        <v>1571871</v>
      </c>
      <c r="N13" s="113">
        <v>1.6709000000000001</v>
      </c>
      <c r="O13" s="102">
        <f t="shared" si="4"/>
        <v>208864.17</v>
      </c>
      <c r="P13" s="94">
        <f t="shared" si="5"/>
        <v>2506370.04</v>
      </c>
      <c r="Q13" s="113">
        <v>1.1935</v>
      </c>
      <c r="R13" s="102">
        <f t="shared" si="6"/>
        <v>208863.69</v>
      </c>
      <c r="S13" s="94">
        <f t="shared" si="7"/>
        <v>2506364.2800000003</v>
      </c>
      <c r="T13" s="113">
        <v>0.92830000000000001</v>
      </c>
      <c r="U13" s="102">
        <f t="shared" si="8"/>
        <v>208868.43</v>
      </c>
      <c r="V13" s="94">
        <f t="shared" si="9"/>
        <v>2506421.16</v>
      </c>
      <c r="W13" s="113">
        <v>0.75949999999999995</v>
      </c>
      <c r="X13" s="102">
        <f t="shared" si="10"/>
        <v>208863.26</v>
      </c>
      <c r="Y13" s="94">
        <f t="shared" si="11"/>
        <v>2506359.12</v>
      </c>
    </row>
    <row r="14" spans="1:26" x14ac:dyDescent="0.65">
      <c r="A14" s="223" t="s">
        <v>202</v>
      </c>
      <c r="B14" s="224"/>
      <c r="C14" s="112">
        <v>179350.86</v>
      </c>
      <c r="D14" s="94">
        <f t="shared" si="12"/>
        <v>2152210.3199999998</v>
      </c>
      <c r="E14" s="90" t="s">
        <v>188</v>
      </c>
      <c r="F14" s="90" t="s">
        <v>188</v>
      </c>
      <c r="G14" s="90" t="s">
        <v>188</v>
      </c>
      <c r="H14" s="113">
        <v>2.1617999999999999</v>
      </c>
      <c r="I14" s="102">
        <f t="shared" si="0"/>
        <v>54047.16</v>
      </c>
      <c r="J14" s="94">
        <f t="shared" si="1"/>
        <v>648565.92000000004</v>
      </c>
      <c r="K14" s="113">
        <v>1.7347999999999999</v>
      </c>
      <c r="L14" s="102">
        <f t="shared" si="2"/>
        <v>130111.73</v>
      </c>
      <c r="M14" s="94">
        <f t="shared" si="3"/>
        <v>1561340.76</v>
      </c>
      <c r="N14" s="113">
        <v>1.6638999999999999</v>
      </c>
      <c r="O14" s="102">
        <f t="shared" si="4"/>
        <v>207989.16</v>
      </c>
      <c r="P14" s="94">
        <f t="shared" si="5"/>
        <v>2495869.92</v>
      </c>
      <c r="Q14" s="113">
        <v>1.1884999999999999</v>
      </c>
      <c r="R14" s="102">
        <f t="shared" si="6"/>
        <v>207988.69</v>
      </c>
      <c r="S14" s="94">
        <f t="shared" si="7"/>
        <v>2495864.2800000003</v>
      </c>
      <c r="T14" s="113">
        <v>0.9244</v>
      </c>
      <c r="U14" s="102">
        <f t="shared" si="8"/>
        <v>207990.92</v>
      </c>
      <c r="V14" s="94">
        <f t="shared" si="9"/>
        <v>2495891.04</v>
      </c>
      <c r="W14" s="113">
        <v>0.75629999999999997</v>
      </c>
      <c r="X14" s="102">
        <f t="shared" si="10"/>
        <v>207983.26</v>
      </c>
      <c r="Y14" s="94">
        <f t="shared" si="11"/>
        <v>2495799.12</v>
      </c>
    </row>
    <row r="15" spans="1:26" x14ac:dyDescent="0.65">
      <c r="A15" s="223" t="s">
        <v>203</v>
      </c>
      <c r="B15" s="224"/>
      <c r="C15" s="112">
        <v>159299.60999999999</v>
      </c>
      <c r="D15" s="94">
        <f t="shared" si="12"/>
        <v>1911595.3199999998</v>
      </c>
      <c r="E15" s="90" t="s">
        <v>188</v>
      </c>
      <c r="F15" s="90" t="s">
        <v>188</v>
      </c>
      <c r="G15" s="90" t="s">
        <v>188</v>
      </c>
      <c r="H15" s="113">
        <v>2.1265999999999998</v>
      </c>
      <c r="I15" s="102">
        <f t="shared" si="0"/>
        <v>53167.13</v>
      </c>
      <c r="J15" s="94">
        <f t="shared" si="1"/>
        <v>638005.55999999994</v>
      </c>
      <c r="K15" s="113">
        <v>1.7231000000000001</v>
      </c>
      <c r="L15" s="102">
        <f t="shared" si="2"/>
        <v>129234.22</v>
      </c>
      <c r="M15" s="94">
        <f t="shared" si="3"/>
        <v>1550810.6400000001</v>
      </c>
      <c r="N15" s="113">
        <v>1.6569</v>
      </c>
      <c r="O15" s="102">
        <f t="shared" si="4"/>
        <v>207114.16</v>
      </c>
      <c r="P15" s="94">
        <f t="shared" si="5"/>
        <v>2485369.92</v>
      </c>
      <c r="Q15" s="113">
        <v>1.1835</v>
      </c>
      <c r="R15" s="102">
        <f t="shared" si="6"/>
        <v>207113.68</v>
      </c>
      <c r="S15" s="94">
        <f t="shared" si="7"/>
        <v>2485364.16</v>
      </c>
      <c r="T15" s="113">
        <v>0.92049999999999998</v>
      </c>
      <c r="U15" s="102">
        <f t="shared" si="8"/>
        <v>207113.42</v>
      </c>
      <c r="V15" s="94">
        <f t="shared" si="9"/>
        <v>2485361.04</v>
      </c>
      <c r="W15" s="113">
        <v>0.75309999999999999</v>
      </c>
      <c r="X15" s="102">
        <f t="shared" si="10"/>
        <v>207103.25</v>
      </c>
      <c r="Y15" s="94">
        <f t="shared" si="11"/>
        <v>2485239</v>
      </c>
    </row>
    <row r="16" spans="1:26" x14ac:dyDescent="0.65">
      <c r="A16" s="223" t="s">
        <v>204</v>
      </c>
      <c r="B16" s="224"/>
      <c r="C16" s="112">
        <v>163275.14000000001</v>
      </c>
      <c r="D16" s="94">
        <f t="shared" si="12"/>
        <v>1959301.6800000002</v>
      </c>
      <c r="E16" s="90" t="s">
        <v>188</v>
      </c>
      <c r="F16" s="90" t="s">
        <v>188</v>
      </c>
      <c r="G16" s="90" t="s">
        <v>188</v>
      </c>
      <c r="H16" s="113">
        <v>2.0911</v>
      </c>
      <c r="I16" s="102">
        <f t="shared" si="0"/>
        <v>52279.59</v>
      </c>
      <c r="J16" s="94">
        <f t="shared" si="1"/>
        <v>627355.07999999996</v>
      </c>
      <c r="K16" s="113">
        <v>1.7113</v>
      </c>
      <c r="L16" s="102">
        <f t="shared" si="2"/>
        <v>128349.21</v>
      </c>
      <c r="M16" s="94">
        <f t="shared" si="3"/>
        <v>1540190.52</v>
      </c>
      <c r="N16" s="113">
        <v>1.6497999999999999</v>
      </c>
      <c r="O16" s="102">
        <f t="shared" si="4"/>
        <v>206226.65</v>
      </c>
      <c r="P16" s="94">
        <f t="shared" si="5"/>
        <v>2474719.7999999998</v>
      </c>
      <c r="Q16" s="113">
        <v>1.1783999999999999</v>
      </c>
      <c r="R16" s="102">
        <f t="shared" si="6"/>
        <v>206221.18</v>
      </c>
      <c r="S16" s="94">
        <f t="shared" si="7"/>
        <v>2474654.16</v>
      </c>
      <c r="T16" s="113">
        <v>0.91659999999999997</v>
      </c>
      <c r="U16" s="102">
        <f t="shared" si="8"/>
        <v>206235.92</v>
      </c>
      <c r="V16" s="94">
        <f t="shared" si="9"/>
        <v>2474831.04</v>
      </c>
      <c r="W16" s="113">
        <v>0.74990000000000001</v>
      </c>
      <c r="X16" s="102">
        <f t="shared" si="10"/>
        <v>206223.25</v>
      </c>
      <c r="Y16" s="94">
        <f t="shared" si="11"/>
        <v>2474679</v>
      </c>
    </row>
    <row r="17" spans="1:25" x14ac:dyDescent="0.65">
      <c r="A17" s="223" t="s">
        <v>205</v>
      </c>
      <c r="B17" s="224"/>
      <c r="C17" s="112">
        <v>165271.51</v>
      </c>
      <c r="D17" s="94">
        <f t="shared" si="12"/>
        <v>1983258.12</v>
      </c>
      <c r="E17" s="90" t="s">
        <v>188</v>
      </c>
      <c r="F17" s="90" t="s">
        <v>188</v>
      </c>
      <c r="G17" s="90" t="s">
        <v>188</v>
      </c>
      <c r="H17" s="113">
        <v>2.0552000000000001</v>
      </c>
      <c r="I17" s="102">
        <f t="shared" si="0"/>
        <v>51382.06</v>
      </c>
      <c r="J17" s="94">
        <f t="shared" si="1"/>
        <v>616584.72</v>
      </c>
      <c r="K17" s="113">
        <v>1.6993</v>
      </c>
      <c r="L17" s="102">
        <f t="shared" si="2"/>
        <v>127449.2</v>
      </c>
      <c r="M17" s="94">
        <f t="shared" si="3"/>
        <v>1529390.4</v>
      </c>
      <c r="N17" s="113">
        <v>1.6426000000000001</v>
      </c>
      <c r="O17" s="102">
        <f t="shared" si="4"/>
        <v>205326.64</v>
      </c>
      <c r="P17" s="94">
        <f t="shared" si="5"/>
        <v>2463919.6800000002</v>
      </c>
      <c r="Q17" s="113">
        <v>1.1733</v>
      </c>
      <c r="R17" s="102">
        <f t="shared" si="6"/>
        <v>205328.67</v>
      </c>
      <c r="S17" s="94">
        <f t="shared" si="7"/>
        <v>2463944.04</v>
      </c>
      <c r="T17" s="113">
        <v>0.91259999999999997</v>
      </c>
      <c r="U17" s="102">
        <f t="shared" si="8"/>
        <v>205335.91</v>
      </c>
      <c r="V17" s="94">
        <f t="shared" si="9"/>
        <v>2464030.92</v>
      </c>
      <c r="W17" s="113">
        <v>0.74660000000000004</v>
      </c>
      <c r="X17" s="102">
        <f t="shared" si="10"/>
        <v>205315.75</v>
      </c>
      <c r="Y17" s="94">
        <f t="shared" si="11"/>
        <v>2463789</v>
      </c>
    </row>
    <row r="18" spans="1:25" x14ac:dyDescent="0.65">
      <c r="A18" s="223" t="s">
        <v>206</v>
      </c>
      <c r="B18" s="224"/>
      <c r="C18" s="112">
        <v>168410.21</v>
      </c>
      <c r="D18" s="94">
        <f t="shared" si="12"/>
        <v>2020922.52</v>
      </c>
      <c r="E18" s="90" t="s">
        <v>188</v>
      </c>
      <c r="F18" s="90" t="s">
        <v>188</v>
      </c>
      <c r="G18" s="90" t="s">
        <v>188</v>
      </c>
      <c r="H18" s="113">
        <v>2.0190000000000001</v>
      </c>
      <c r="I18" s="102">
        <f t="shared" si="0"/>
        <v>50477.02</v>
      </c>
      <c r="J18" s="94">
        <f t="shared" si="1"/>
        <v>605724.24</v>
      </c>
      <c r="K18" s="113">
        <v>1.6872</v>
      </c>
      <c r="L18" s="102">
        <f t="shared" si="2"/>
        <v>126541.69</v>
      </c>
      <c r="M18" s="94">
        <f t="shared" si="3"/>
        <v>1518500.28</v>
      </c>
      <c r="N18" s="113">
        <v>1.6354</v>
      </c>
      <c r="O18" s="102">
        <f t="shared" si="4"/>
        <v>204426.64</v>
      </c>
      <c r="P18" s="94">
        <f t="shared" si="5"/>
        <v>2453119.6800000002</v>
      </c>
      <c r="Q18" s="113">
        <v>1.1680999999999999</v>
      </c>
      <c r="R18" s="102">
        <f t="shared" si="6"/>
        <v>204418.67</v>
      </c>
      <c r="S18" s="94">
        <f t="shared" si="7"/>
        <v>2453024.04</v>
      </c>
      <c r="T18" s="113">
        <v>0.90859999999999996</v>
      </c>
      <c r="U18" s="102">
        <f t="shared" si="8"/>
        <v>204435.91</v>
      </c>
      <c r="V18" s="94">
        <f t="shared" si="9"/>
        <v>2453230.92</v>
      </c>
      <c r="W18" s="113">
        <v>0.74339999999999995</v>
      </c>
      <c r="X18" s="102">
        <f t="shared" si="10"/>
        <v>204435.74</v>
      </c>
      <c r="Y18" s="94">
        <f t="shared" si="11"/>
        <v>2453228.88</v>
      </c>
    </row>
    <row r="19" spans="1:25" x14ac:dyDescent="0.65">
      <c r="A19" s="223" t="s">
        <v>207</v>
      </c>
      <c r="B19" s="224"/>
      <c r="C19" s="112">
        <v>172185.78</v>
      </c>
      <c r="D19" s="94">
        <f t="shared" si="12"/>
        <v>2066229.3599999999</v>
      </c>
      <c r="E19" s="90" t="s">
        <v>188</v>
      </c>
      <c r="F19" s="90" t="s">
        <v>188</v>
      </c>
      <c r="G19" s="90" t="s">
        <v>188</v>
      </c>
      <c r="H19" s="113">
        <v>1.9824999999999999</v>
      </c>
      <c r="I19" s="102">
        <f t="shared" si="0"/>
        <v>49564.480000000003</v>
      </c>
      <c r="J19" s="94">
        <f t="shared" si="1"/>
        <v>594773.76000000001</v>
      </c>
      <c r="K19" s="113">
        <v>1.6751</v>
      </c>
      <c r="L19" s="102">
        <f t="shared" si="2"/>
        <v>125634.18</v>
      </c>
      <c r="M19" s="94">
        <f t="shared" si="3"/>
        <v>1507610.16</v>
      </c>
      <c r="N19" s="113">
        <v>1.6281000000000001</v>
      </c>
      <c r="O19" s="102">
        <f t="shared" si="4"/>
        <v>203514.13</v>
      </c>
      <c r="P19" s="94">
        <f t="shared" si="5"/>
        <v>2442169.56</v>
      </c>
      <c r="Q19" s="113">
        <v>1.1629</v>
      </c>
      <c r="R19" s="102">
        <f t="shared" si="6"/>
        <v>203508.66</v>
      </c>
      <c r="S19" s="94">
        <f t="shared" si="7"/>
        <v>2442103.92</v>
      </c>
      <c r="T19" s="113">
        <v>0.90449999999999997</v>
      </c>
      <c r="U19" s="102">
        <f t="shared" si="8"/>
        <v>203513.4</v>
      </c>
      <c r="V19" s="94">
        <f t="shared" si="9"/>
        <v>2442160.7999999998</v>
      </c>
      <c r="W19" s="113">
        <v>0.74</v>
      </c>
      <c r="X19" s="102">
        <f t="shared" si="10"/>
        <v>203500.74</v>
      </c>
      <c r="Y19" s="94">
        <f t="shared" si="11"/>
        <v>2442008.88</v>
      </c>
    </row>
    <row r="20" spans="1:25" s="100" customFormat="1" ht="14.5" x14ac:dyDescent="0.7">
      <c r="A20" s="205" t="s">
        <v>221</v>
      </c>
      <c r="B20" s="206"/>
      <c r="C20" s="115"/>
      <c r="D20" s="116">
        <f>SUM(D11:D19)</f>
        <v>20687912.640000001</v>
      </c>
      <c r="E20" s="96"/>
      <c r="F20" s="97"/>
      <c r="G20" s="98">
        <f>SUM(G11:G19)</f>
        <v>0</v>
      </c>
      <c r="H20" s="96"/>
      <c r="I20" s="97"/>
      <c r="J20" s="98">
        <f>SUM(J11:J19)</f>
        <v>5739859.6799999997</v>
      </c>
      <c r="K20" s="96"/>
      <c r="L20" s="97"/>
      <c r="M20" s="98">
        <f>SUM(M11:M19)</f>
        <v>13955136.119999999</v>
      </c>
      <c r="N20" s="96"/>
      <c r="O20" s="97"/>
      <c r="P20" s="98">
        <f>SUM(P11:P19)</f>
        <v>22366078.919999998</v>
      </c>
      <c r="Q20" s="96"/>
      <c r="R20" s="97"/>
      <c r="S20" s="98">
        <f>SUM(S11:S19)</f>
        <v>22365967.68</v>
      </c>
      <c r="T20" s="96"/>
      <c r="U20" s="97"/>
      <c r="V20" s="98">
        <f>SUM(V11:V19)</f>
        <v>22366359.360000003</v>
      </c>
      <c r="W20" s="96"/>
      <c r="X20" s="97"/>
      <c r="Y20" s="99">
        <f>SUM(Y11:Y19)</f>
        <v>22365501.359999999</v>
      </c>
    </row>
    <row r="21" spans="1:25" ht="15" thickBot="1" x14ac:dyDescent="0.8">
      <c r="A21" s="69"/>
      <c r="Y21" s="70"/>
    </row>
    <row r="22" spans="1:25" ht="15.25" thickBot="1" x14ac:dyDescent="0.85">
      <c r="A22" s="196" t="s">
        <v>221</v>
      </c>
      <c r="B22" s="197"/>
      <c r="C22" s="101">
        <f>SUM(E20:Y20)+D20</f>
        <v>129846815.76000001</v>
      </c>
      <c r="D22" s="122"/>
      <c r="E22" s="102"/>
      <c r="V22" s="85"/>
      <c r="Y22" s="70"/>
    </row>
    <row r="23" spans="1:25" x14ac:dyDescent="0.65">
      <c r="A23" s="69"/>
      <c r="K23" s="117"/>
      <c r="L23" s="117"/>
      <c r="Y23" s="70"/>
    </row>
    <row r="24" spans="1:25" x14ac:dyDescent="0.65">
      <c r="A24" s="136" t="s">
        <v>189</v>
      </c>
      <c r="C24" s="118"/>
      <c r="Y24" s="70"/>
    </row>
    <row r="25" spans="1:25" x14ac:dyDescent="0.65">
      <c r="A25" s="136" t="s">
        <v>190</v>
      </c>
      <c r="C25" s="119"/>
      <c r="Y25" s="70"/>
    </row>
    <row r="26" spans="1:25" ht="15" thickBot="1" x14ac:dyDescent="0.8">
      <c r="A26" s="144" t="s">
        <v>191</v>
      </c>
      <c r="B26" s="107"/>
      <c r="C26" s="107"/>
      <c r="D26" s="107"/>
      <c r="E26" s="107"/>
      <c r="F26" s="107"/>
      <c r="G26" s="107"/>
      <c r="H26" s="120"/>
      <c r="I26" s="107"/>
      <c r="J26" s="107"/>
      <c r="K26" s="120"/>
      <c r="L26" s="107"/>
      <c r="M26" s="107"/>
      <c r="N26" s="120"/>
      <c r="O26" s="107"/>
      <c r="P26" s="107"/>
      <c r="Q26" s="120"/>
      <c r="R26" s="107"/>
      <c r="S26" s="107"/>
      <c r="T26" s="120"/>
      <c r="U26" s="107"/>
      <c r="V26" s="107"/>
      <c r="W26" s="120"/>
      <c r="X26" s="107"/>
      <c r="Y26" s="109"/>
    </row>
    <row r="28" spans="1:25" ht="15" thickBot="1" x14ac:dyDescent="0.8"/>
    <row r="29" spans="1:25" ht="14.5" x14ac:dyDescent="0.7">
      <c r="A29" s="215" t="s">
        <v>208</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7"/>
    </row>
    <row r="30" spans="1:25" x14ac:dyDescent="0.65">
      <c r="A30" s="69"/>
      <c r="Y30" s="70"/>
    </row>
    <row r="31" spans="1:25" ht="14.5" x14ac:dyDescent="0.7">
      <c r="A31" s="205" t="s">
        <v>163</v>
      </c>
      <c r="B31" s="209"/>
      <c r="C31" s="218" t="s">
        <v>164</v>
      </c>
      <c r="D31" s="219"/>
      <c r="E31" s="218" t="s">
        <v>165</v>
      </c>
      <c r="F31" s="220"/>
      <c r="G31" s="219"/>
      <c r="H31" s="218" t="s">
        <v>166</v>
      </c>
      <c r="I31" s="220"/>
      <c r="J31" s="219"/>
      <c r="K31" s="218" t="s">
        <v>167</v>
      </c>
      <c r="L31" s="220"/>
      <c r="M31" s="219"/>
      <c r="N31" s="218" t="s">
        <v>168</v>
      </c>
      <c r="O31" s="220"/>
      <c r="P31" s="219"/>
      <c r="Q31" s="218" t="s">
        <v>169</v>
      </c>
      <c r="R31" s="220"/>
      <c r="S31" s="219"/>
      <c r="T31" s="218" t="s">
        <v>170</v>
      </c>
      <c r="U31" s="220"/>
      <c r="V31" s="219"/>
      <c r="W31" s="218" t="s">
        <v>171</v>
      </c>
      <c r="X31" s="220"/>
      <c r="Y31" s="221"/>
    </row>
    <row r="32" spans="1:25" ht="14.5" hidden="1" x14ac:dyDescent="0.7">
      <c r="A32" s="69"/>
      <c r="B32" s="122" t="s">
        <v>172</v>
      </c>
      <c r="C32" s="71"/>
      <c r="D32" s="134"/>
      <c r="E32" s="72" t="s">
        <v>173</v>
      </c>
      <c r="G32" s="73"/>
      <c r="H32" s="72" t="s">
        <v>174</v>
      </c>
      <c r="J32" s="73"/>
      <c r="K32" s="72" t="s">
        <v>175</v>
      </c>
      <c r="M32" s="73"/>
      <c r="N32" s="72" t="s">
        <v>176</v>
      </c>
      <c r="P32" s="73"/>
      <c r="Q32" s="72" t="s">
        <v>177</v>
      </c>
      <c r="S32" s="73"/>
      <c r="T32" s="72" t="s">
        <v>178</v>
      </c>
      <c r="V32" s="73"/>
      <c r="W32" s="72" t="s">
        <v>179</v>
      </c>
      <c r="Y32" s="70"/>
    </row>
    <row r="33" spans="1:25" s="81" customFormat="1" ht="14.5" x14ac:dyDescent="0.7">
      <c r="A33" s="205" t="s">
        <v>193</v>
      </c>
      <c r="B33" s="209"/>
      <c r="C33" s="75">
        <v>0</v>
      </c>
      <c r="D33" s="76">
        <v>50000</v>
      </c>
      <c r="E33" s="77">
        <v>0</v>
      </c>
      <c r="F33" s="78"/>
      <c r="G33" s="79">
        <v>50000</v>
      </c>
      <c r="H33" s="77">
        <v>50001</v>
      </c>
      <c r="I33" s="78"/>
      <c r="J33" s="79">
        <v>100000</v>
      </c>
      <c r="K33" s="77">
        <v>100001</v>
      </c>
      <c r="L33" s="78"/>
      <c r="M33" s="79">
        <v>150000</v>
      </c>
      <c r="N33" s="77">
        <v>150001</v>
      </c>
      <c r="O33" s="78"/>
      <c r="P33" s="79">
        <v>200000</v>
      </c>
      <c r="Q33" s="77">
        <v>200001</v>
      </c>
      <c r="R33" s="78"/>
      <c r="S33" s="79">
        <v>250000</v>
      </c>
      <c r="T33" s="77">
        <v>250001</v>
      </c>
      <c r="U33" s="78"/>
      <c r="V33" s="79">
        <v>300000</v>
      </c>
      <c r="W33" s="77">
        <v>300001</v>
      </c>
      <c r="X33" s="78"/>
      <c r="Y33" s="80">
        <f>W33+49999</f>
        <v>350000</v>
      </c>
    </row>
    <row r="34" spans="1:25" s="85" customFormat="1" ht="14.5" x14ac:dyDescent="0.7">
      <c r="A34" s="210" t="s">
        <v>194</v>
      </c>
      <c r="B34" s="211"/>
      <c r="C34" s="84"/>
      <c r="D34" s="135"/>
      <c r="E34" s="212" t="s">
        <v>182</v>
      </c>
      <c r="F34" s="213"/>
      <c r="G34" s="214"/>
      <c r="H34" s="198">
        <f>ROUND(MEDIAN(H33,J33),0)</f>
        <v>75001</v>
      </c>
      <c r="I34" s="225"/>
      <c r="J34" s="199"/>
      <c r="K34" s="198">
        <f>ROUND(MEDIAN(K33,M33),0)</f>
        <v>125001</v>
      </c>
      <c r="L34" s="225"/>
      <c r="M34" s="199"/>
      <c r="N34" s="198">
        <f>ROUND(MEDIAN(N33,P33),0)</f>
        <v>175001</v>
      </c>
      <c r="O34" s="225"/>
      <c r="P34" s="199"/>
      <c r="Q34" s="198">
        <f>ROUND(MEDIAN(Q33,S33),0)</f>
        <v>225001</v>
      </c>
      <c r="R34" s="225"/>
      <c r="S34" s="199"/>
      <c r="T34" s="198">
        <f>ROUND(MEDIAN(T33,V33),0)</f>
        <v>275001</v>
      </c>
      <c r="U34" s="225"/>
      <c r="V34" s="199"/>
      <c r="W34" s="198">
        <f>ROUND(MEDIAN(W33,Y33),0)</f>
        <v>325001</v>
      </c>
      <c r="X34" s="225"/>
      <c r="Y34" s="200"/>
    </row>
    <row r="35" spans="1:25" s="2" customFormat="1" ht="24.25" x14ac:dyDescent="0.7">
      <c r="A35" s="86" t="s">
        <v>196</v>
      </c>
      <c r="C35" s="125" t="s">
        <v>197</v>
      </c>
      <c r="D35" s="126" t="s">
        <v>198</v>
      </c>
      <c r="E35" s="125" t="s">
        <v>184</v>
      </c>
      <c r="F35" s="87" t="s">
        <v>185</v>
      </c>
      <c r="G35" s="126" t="s">
        <v>186</v>
      </c>
      <c r="H35" s="125" t="s">
        <v>184</v>
      </c>
      <c r="I35" s="87" t="s">
        <v>185</v>
      </c>
      <c r="J35" s="126" t="s">
        <v>186</v>
      </c>
      <c r="K35" s="125" t="s">
        <v>184</v>
      </c>
      <c r="L35" s="87" t="s">
        <v>185</v>
      </c>
      <c r="M35" s="126" t="s">
        <v>186</v>
      </c>
      <c r="N35" s="125" t="s">
        <v>184</v>
      </c>
      <c r="O35" s="87" t="s">
        <v>185</v>
      </c>
      <c r="P35" s="126" t="s">
        <v>186</v>
      </c>
      <c r="Q35" s="111"/>
      <c r="R35" s="87" t="s">
        <v>185</v>
      </c>
      <c r="S35" s="126" t="s">
        <v>186</v>
      </c>
      <c r="T35" s="125" t="s">
        <v>184</v>
      </c>
      <c r="U35" s="87" t="s">
        <v>185</v>
      </c>
      <c r="V35" s="126" t="s">
        <v>186</v>
      </c>
      <c r="W35" s="125" t="s">
        <v>184</v>
      </c>
      <c r="X35" s="87" t="s">
        <v>185</v>
      </c>
      <c r="Y35" s="89" t="s">
        <v>186</v>
      </c>
    </row>
    <row r="36" spans="1:25" x14ac:dyDescent="0.65">
      <c r="A36" s="223" t="s">
        <v>199</v>
      </c>
      <c r="B36" s="224"/>
      <c r="C36" s="121">
        <v>0</v>
      </c>
      <c r="D36" s="94">
        <f>C36*12</f>
        <v>0</v>
      </c>
      <c r="E36" s="90" t="s">
        <v>188</v>
      </c>
      <c r="F36" s="90" t="s">
        <v>188</v>
      </c>
      <c r="G36" s="90" t="s">
        <v>188</v>
      </c>
      <c r="H36" s="93">
        <f>ROUND(C50*H$51,4)</f>
        <v>0</v>
      </c>
      <c r="I36" s="102">
        <f>ROUND(H$34*H36,2)</f>
        <v>0</v>
      </c>
      <c r="J36" s="94">
        <f>I36*12</f>
        <v>0</v>
      </c>
      <c r="K36" s="93">
        <f>ROUND(H36*K$51,4)</f>
        <v>0</v>
      </c>
      <c r="L36" s="102">
        <f>ROUND(K$34*K36,2)</f>
        <v>0</v>
      </c>
      <c r="M36" s="94">
        <f>L36*12</f>
        <v>0</v>
      </c>
      <c r="N36" s="93">
        <f>ROUND(K36*N$51,4)</f>
        <v>0</v>
      </c>
      <c r="O36" s="102">
        <f>ROUND(N$34*N36,2)</f>
        <v>0</v>
      </c>
      <c r="P36" s="94">
        <f>O36*12</f>
        <v>0</v>
      </c>
      <c r="Q36" s="93">
        <f>ROUND(N36*Q$51,4)</f>
        <v>0</v>
      </c>
      <c r="R36" s="102">
        <f>ROUND(Q$34*Q36,2)</f>
        <v>0</v>
      </c>
      <c r="S36" s="94">
        <f>R36*12</f>
        <v>0</v>
      </c>
      <c r="T36" s="93">
        <f>ROUND(Q36*T$51,4)</f>
        <v>0</v>
      </c>
      <c r="U36" s="102">
        <f>ROUND(T$34*T36,2)</f>
        <v>0</v>
      </c>
      <c r="V36" s="94">
        <f>U36*12</f>
        <v>0</v>
      </c>
      <c r="W36" s="93">
        <f>ROUND(T36*W$51,4)</f>
        <v>0</v>
      </c>
      <c r="X36" s="102">
        <f>ROUND(W$34*W36,2)</f>
        <v>0</v>
      </c>
      <c r="Y36" s="95">
        <f>X36*12</f>
        <v>0</v>
      </c>
    </row>
    <row r="37" spans="1:25" x14ac:dyDescent="0.65">
      <c r="A37" s="223" t="s">
        <v>200</v>
      </c>
      <c r="B37" s="224"/>
      <c r="C37" s="121">
        <f>ROUND(C36*(1+$C$49),2)</f>
        <v>0</v>
      </c>
      <c r="D37" s="94">
        <f>C37*12</f>
        <v>0</v>
      </c>
      <c r="E37" s="90" t="s">
        <v>188</v>
      </c>
      <c r="F37" s="90" t="s">
        <v>188</v>
      </c>
      <c r="G37" s="90" t="s">
        <v>188</v>
      </c>
      <c r="H37" s="93">
        <f>ROUND(H36*(1+$C$49),4)</f>
        <v>0</v>
      </c>
      <c r="I37" s="102">
        <f t="shared" ref="I37:I44" si="13">ROUND(H$34*H37,2)</f>
        <v>0</v>
      </c>
      <c r="J37" s="94">
        <f t="shared" ref="J37:J44" si="14">I37*12</f>
        <v>0</v>
      </c>
      <c r="K37" s="93">
        <f>ROUND(K36*(1+$C$49),4)</f>
        <v>0</v>
      </c>
      <c r="L37" s="102">
        <f t="shared" ref="L37:L44" si="15">ROUND(K$34*K37,2)</f>
        <v>0</v>
      </c>
      <c r="M37" s="94">
        <f t="shared" ref="M37:M44" si="16">L37*12</f>
        <v>0</v>
      </c>
      <c r="N37" s="93">
        <f>ROUND(N36*(1+$C$49),4)</f>
        <v>0</v>
      </c>
      <c r="O37" s="102">
        <f t="shared" ref="O37:O44" si="17">ROUND(N$34*N37,2)</f>
        <v>0</v>
      </c>
      <c r="P37" s="94">
        <f t="shared" ref="P37:P44" si="18">O37*12</f>
        <v>0</v>
      </c>
      <c r="Q37" s="93">
        <f>ROUND(Q36*(1+$C$49),4)</f>
        <v>0</v>
      </c>
      <c r="R37" s="102">
        <f t="shared" ref="R37:R44" si="19">ROUND(Q$34*Q37,2)</f>
        <v>0</v>
      </c>
      <c r="S37" s="94">
        <f t="shared" ref="S37:S44" si="20">R37*12</f>
        <v>0</v>
      </c>
      <c r="T37" s="93">
        <f>ROUND(T36*(1+$C$49),4)</f>
        <v>0</v>
      </c>
      <c r="U37" s="102">
        <f t="shared" ref="U37:U44" si="21">ROUND(T$34*T37,2)</f>
        <v>0</v>
      </c>
      <c r="V37" s="94">
        <f t="shared" ref="V37:V44" si="22">U37*12</f>
        <v>0</v>
      </c>
      <c r="W37" s="93">
        <f>ROUND(W36*(1+$C$49),4)</f>
        <v>0</v>
      </c>
      <c r="X37" s="102">
        <f t="shared" ref="X37:X44" si="23">ROUND(W$34*W37,2)</f>
        <v>0</v>
      </c>
      <c r="Y37" s="95">
        <f t="shared" ref="Y37:Y44" si="24">X37*12</f>
        <v>0</v>
      </c>
    </row>
    <row r="38" spans="1:25" x14ac:dyDescent="0.65">
      <c r="A38" s="223" t="s">
        <v>201</v>
      </c>
      <c r="B38" s="224"/>
      <c r="C38" s="121">
        <f t="shared" ref="C38:C44" si="25">ROUND(C37*(1+$C$49),2)</f>
        <v>0</v>
      </c>
      <c r="D38" s="94">
        <f t="shared" ref="D38:D44" si="26">C38*12</f>
        <v>0</v>
      </c>
      <c r="E38" s="90" t="s">
        <v>188</v>
      </c>
      <c r="F38" s="90" t="s">
        <v>188</v>
      </c>
      <c r="G38" s="90" t="s">
        <v>188</v>
      </c>
      <c r="H38" s="93">
        <f t="shared" ref="H38:H44" si="27">ROUND(H37*(1+$C$49),4)</f>
        <v>0</v>
      </c>
      <c r="I38" s="102">
        <f t="shared" si="13"/>
        <v>0</v>
      </c>
      <c r="J38" s="94">
        <f t="shared" si="14"/>
        <v>0</v>
      </c>
      <c r="K38" s="93">
        <f t="shared" ref="K38:K44" si="28">ROUND(K37*(1+$C$49),4)</f>
        <v>0</v>
      </c>
      <c r="L38" s="102">
        <f t="shared" si="15"/>
        <v>0</v>
      </c>
      <c r="M38" s="94">
        <f t="shared" si="16"/>
        <v>0</v>
      </c>
      <c r="N38" s="93">
        <f t="shared" ref="N38:N44" si="29">ROUND(N37*(1+$C$49),4)</f>
        <v>0</v>
      </c>
      <c r="O38" s="102">
        <f t="shared" si="17"/>
        <v>0</v>
      </c>
      <c r="P38" s="94">
        <f t="shared" si="18"/>
        <v>0</v>
      </c>
      <c r="Q38" s="93">
        <f t="shared" ref="Q38:Q44" si="30">ROUND(Q37*(1+$C$49),4)</f>
        <v>0</v>
      </c>
      <c r="R38" s="102">
        <f t="shared" si="19"/>
        <v>0</v>
      </c>
      <c r="S38" s="94">
        <f t="shared" si="20"/>
        <v>0</v>
      </c>
      <c r="T38" s="93">
        <f t="shared" ref="T38:T44" si="31">ROUND(T37*(1+$C$49),4)</f>
        <v>0</v>
      </c>
      <c r="U38" s="102">
        <f t="shared" si="21"/>
        <v>0</v>
      </c>
      <c r="V38" s="94">
        <f t="shared" si="22"/>
        <v>0</v>
      </c>
      <c r="W38" s="93">
        <f t="shared" ref="W38:W44" si="32">ROUND(W37*(1+$C$49),4)</f>
        <v>0</v>
      </c>
      <c r="X38" s="102">
        <f t="shared" si="23"/>
        <v>0</v>
      </c>
      <c r="Y38" s="95">
        <f t="shared" si="24"/>
        <v>0</v>
      </c>
    </row>
    <row r="39" spans="1:25" x14ac:dyDescent="0.65">
      <c r="A39" s="223" t="s">
        <v>202</v>
      </c>
      <c r="B39" s="224"/>
      <c r="C39" s="121">
        <f t="shared" si="25"/>
        <v>0</v>
      </c>
      <c r="D39" s="94">
        <f t="shared" si="26"/>
        <v>0</v>
      </c>
      <c r="E39" s="90" t="s">
        <v>188</v>
      </c>
      <c r="F39" s="90" t="s">
        <v>188</v>
      </c>
      <c r="G39" s="90" t="s">
        <v>188</v>
      </c>
      <c r="H39" s="93">
        <f t="shared" si="27"/>
        <v>0</v>
      </c>
      <c r="I39" s="102">
        <f t="shared" si="13"/>
        <v>0</v>
      </c>
      <c r="J39" s="94">
        <f t="shared" si="14"/>
        <v>0</v>
      </c>
      <c r="K39" s="93">
        <f t="shared" si="28"/>
        <v>0</v>
      </c>
      <c r="L39" s="102">
        <f t="shared" si="15"/>
        <v>0</v>
      </c>
      <c r="M39" s="94">
        <f t="shared" si="16"/>
        <v>0</v>
      </c>
      <c r="N39" s="93">
        <f t="shared" si="29"/>
        <v>0</v>
      </c>
      <c r="O39" s="102">
        <f t="shared" si="17"/>
        <v>0</v>
      </c>
      <c r="P39" s="94">
        <f t="shared" si="18"/>
        <v>0</v>
      </c>
      <c r="Q39" s="93">
        <f t="shared" si="30"/>
        <v>0</v>
      </c>
      <c r="R39" s="102">
        <f t="shared" si="19"/>
        <v>0</v>
      </c>
      <c r="S39" s="94">
        <f t="shared" si="20"/>
        <v>0</v>
      </c>
      <c r="T39" s="93">
        <f t="shared" si="31"/>
        <v>0</v>
      </c>
      <c r="U39" s="102">
        <f t="shared" si="21"/>
        <v>0</v>
      </c>
      <c r="V39" s="94">
        <f t="shared" si="22"/>
        <v>0</v>
      </c>
      <c r="W39" s="93">
        <f t="shared" si="32"/>
        <v>0</v>
      </c>
      <c r="X39" s="102">
        <f t="shared" si="23"/>
        <v>0</v>
      </c>
      <c r="Y39" s="95">
        <f t="shared" si="24"/>
        <v>0</v>
      </c>
    </row>
    <row r="40" spans="1:25" x14ac:dyDescent="0.65">
      <c r="A40" s="223" t="s">
        <v>203</v>
      </c>
      <c r="B40" s="224"/>
      <c r="C40" s="121">
        <f t="shared" si="25"/>
        <v>0</v>
      </c>
      <c r="D40" s="94">
        <f t="shared" si="26"/>
        <v>0</v>
      </c>
      <c r="E40" s="90" t="s">
        <v>188</v>
      </c>
      <c r="F40" s="90" t="s">
        <v>188</v>
      </c>
      <c r="G40" s="90" t="s">
        <v>188</v>
      </c>
      <c r="H40" s="93">
        <f t="shared" si="27"/>
        <v>0</v>
      </c>
      <c r="I40" s="102">
        <f t="shared" si="13"/>
        <v>0</v>
      </c>
      <c r="J40" s="94">
        <f t="shared" si="14"/>
        <v>0</v>
      </c>
      <c r="K40" s="93">
        <f t="shared" si="28"/>
        <v>0</v>
      </c>
      <c r="L40" s="102">
        <f t="shared" si="15"/>
        <v>0</v>
      </c>
      <c r="M40" s="94">
        <f t="shared" si="16"/>
        <v>0</v>
      </c>
      <c r="N40" s="93">
        <f t="shared" si="29"/>
        <v>0</v>
      </c>
      <c r="O40" s="102">
        <f t="shared" si="17"/>
        <v>0</v>
      </c>
      <c r="P40" s="94">
        <f t="shared" si="18"/>
        <v>0</v>
      </c>
      <c r="Q40" s="93">
        <f t="shared" si="30"/>
        <v>0</v>
      </c>
      <c r="R40" s="102">
        <f t="shared" si="19"/>
        <v>0</v>
      </c>
      <c r="S40" s="94">
        <f t="shared" si="20"/>
        <v>0</v>
      </c>
      <c r="T40" s="93">
        <f t="shared" si="31"/>
        <v>0</v>
      </c>
      <c r="U40" s="102">
        <f t="shared" si="21"/>
        <v>0</v>
      </c>
      <c r="V40" s="94">
        <f t="shared" si="22"/>
        <v>0</v>
      </c>
      <c r="W40" s="93">
        <f t="shared" si="32"/>
        <v>0</v>
      </c>
      <c r="X40" s="102">
        <f t="shared" si="23"/>
        <v>0</v>
      </c>
      <c r="Y40" s="95">
        <f t="shared" si="24"/>
        <v>0</v>
      </c>
    </row>
    <row r="41" spans="1:25" x14ac:dyDescent="0.65">
      <c r="A41" s="223" t="s">
        <v>204</v>
      </c>
      <c r="B41" s="224"/>
      <c r="C41" s="121">
        <f t="shared" si="25"/>
        <v>0</v>
      </c>
      <c r="D41" s="94">
        <f t="shared" si="26"/>
        <v>0</v>
      </c>
      <c r="E41" s="90" t="s">
        <v>188</v>
      </c>
      <c r="F41" s="90" t="s">
        <v>188</v>
      </c>
      <c r="G41" s="90" t="s">
        <v>188</v>
      </c>
      <c r="H41" s="93">
        <f t="shared" si="27"/>
        <v>0</v>
      </c>
      <c r="I41" s="102">
        <f t="shared" si="13"/>
        <v>0</v>
      </c>
      <c r="J41" s="94">
        <f t="shared" si="14"/>
        <v>0</v>
      </c>
      <c r="K41" s="93">
        <f t="shared" si="28"/>
        <v>0</v>
      </c>
      <c r="L41" s="102">
        <f t="shared" si="15"/>
        <v>0</v>
      </c>
      <c r="M41" s="94">
        <f t="shared" si="16"/>
        <v>0</v>
      </c>
      <c r="N41" s="93">
        <f t="shared" si="29"/>
        <v>0</v>
      </c>
      <c r="O41" s="102">
        <f t="shared" si="17"/>
        <v>0</v>
      </c>
      <c r="P41" s="94">
        <f t="shared" si="18"/>
        <v>0</v>
      </c>
      <c r="Q41" s="93">
        <f t="shared" si="30"/>
        <v>0</v>
      </c>
      <c r="R41" s="102">
        <f t="shared" si="19"/>
        <v>0</v>
      </c>
      <c r="S41" s="94">
        <f t="shared" si="20"/>
        <v>0</v>
      </c>
      <c r="T41" s="93">
        <f t="shared" si="31"/>
        <v>0</v>
      </c>
      <c r="U41" s="102">
        <f t="shared" si="21"/>
        <v>0</v>
      </c>
      <c r="V41" s="94">
        <f t="shared" si="22"/>
        <v>0</v>
      </c>
      <c r="W41" s="93">
        <f t="shared" si="32"/>
        <v>0</v>
      </c>
      <c r="X41" s="102">
        <f t="shared" si="23"/>
        <v>0</v>
      </c>
      <c r="Y41" s="95">
        <f t="shared" si="24"/>
        <v>0</v>
      </c>
    </row>
    <row r="42" spans="1:25" x14ac:dyDescent="0.65">
      <c r="A42" s="223" t="s">
        <v>205</v>
      </c>
      <c r="B42" s="224"/>
      <c r="C42" s="121">
        <f t="shared" si="25"/>
        <v>0</v>
      </c>
      <c r="D42" s="94">
        <f t="shared" si="26"/>
        <v>0</v>
      </c>
      <c r="E42" s="90" t="s">
        <v>188</v>
      </c>
      <c r="F42" s="90" t="s">
        <v>188</v>
      </c>
      <c r="G42" s="90" t="s">
        <v>188</v>
      </c>
      <c r="H42" s="93">
        <f t="shared" si="27"/>
        <v>0</v>
      </c>
      <c r="I42" s="102">
        <f t="shared" si="13"/>
        <v>0</v>
      </c>
      <c r="J42" s="94">
        <f t="shared" si="14"/>
        <v>0</v>
      </c>
      <c r="K42" s="93">
        <f t="shared" si="28"/>
        <v>0</v>
      </c>
      <c r="L42" s="102">
        <f t="shared" si="15"/>
        <v>0</v>
      </c>
      <c r="M42" s="94">
        <f t="shared" si="16"/>
        <v>0</v>
      </c>
      <c r="N42" s="93">
        <f t="shared" si="29"/>
        <v>0</v>
      </c>
      <c r="O42" s="102">
        <f t="shared" si="17"/>
        <v>0</v>
      </c>
      <c r="P42" s="94">
        <f t="shared" si="18"/>
        <v>0</v>
      </c>
      <c r="Q42" s="93">
        <f t="shared" si="30"/>
        <v>0</v>
      </c>
      <c r="R42" s="102">
        <f t="shared" si="19"/>
        <v>0</v>
      </c>
      <c r="S42" s="94">
        <f t="shared" si="20"/>
        <v>0</v>
      </c>
      <c r="T42" s="93">
        <f t="shared" si="31"/>
        <v>0</v>
      </c>
      <c r="U42" s="102">
        <f t="shared" si="21"/>
        <v>0</v>
      </c>
      <c r="V42" s="94">
        <f t="shared" si="22"/>
        <v>0</v>
      </c>
      <c r="W42" s="93">
        <f t="shared" si="32"/>
        <v>0</v>
      </c>
      <c r="X42" s="102">
        <f t="shared" si="23"/>
        <v>0</v>
      </c>
      <c r="Y42" s="95">
        <f t="shared" si="24"/>
        <v>0</v>
      </c>
    </row>
    <row r="43" spans="1:25" x14ac:dyDescent="0.65">
      <c r="A43" s="223" t="s">
        <v>206</v>
      </c>
      <c r="B43" s="224"/>
      <c r="C43" s="121">
        <f t="shared" si="25"/>
        <v>0</v>
      </c>
      <c r="D43" s="94">
        <f t="shared" si="26"/>
        <v>0</v>
      </c>
      <c r="E43" s="90" t="s">
        <v>188</v>
      </c>
      <c r="F43" s="90" t="s">
        <v>188</v>
      </c>
      <c r="G43" s="90" t="s">
        <v>188</v>
      </c>
      <c r="H43" s="93">
        <f t="shared" si="27"/>
        <v>0</v>
      </c>
      <c r="I43" s="102">
        <f t="shared" si="13"/>
        <v>0</v>
      </c>
      <c r="J43" s="94">
        <f t="shared" si="14"/>
        <v>0</v>
      </c>
      <c r="K43" s="93">
        <f t="shared" si="28"/>
        <v>0</v>
      </c>
      <c r="L43" s="102">
        <f t="shared" si="15"/>
        <v>0</v>
      </c>
      <c r="M43" s="94">
        <f t="shared" si="16"/>
        <v>0</v>
      </c>
      <c r="N43" s="93">
        <f t="shared" si="29"/>
        <v>0</v>
      </c>
      <c r="O43" s="102">
        <f t="shared" si="17"/>
        <v>0</v>
      </c>
      <c r="P43" s="94">
        <f t="shared" si="18"/>
        <v>0</v>
      </c>
      <c r="Q43" s="93">
        <f t="shared" si="30"/>
        <v>0</v>
      </c>
      <c r="R43" s="102">
        <f t="shared" si="19"/>
        <v>0</v>
      </c>
      <c r="S43" s="94">
        <f t="shared" si="20"/>
        <v>0</v>
      </c>
      <c r="T43" s="93">
        <f t="shared" si="31"/>
        <v>0</v>
      </c>
      <c r="U43" s="102">
        <f t="shared" si="21"/>
        <v>0</v>
      </c>
      <c r="V43" s="94">
        <f t="shared" si="22"/>
        <v>0</v>
      </c>
      <c r="W43" s="93">
        <f t="shared" si="32"/>
        <v>0</v>
      </c>
      <c r="X43" s="102">
        <f t="shared" si="23"/>
        <v>0</v>
      </c>
      <c r="Y43" s="95">
        <f t="shared" si="24"/>
        <v>0</v>
      </c>
    </row>
    <row r="44" spans="1:25" x14ac:dyDescent="0.65">
      <c r="A44" s="223" t="s">
        <v>207</v>
      </c>
      <c r="B44" s="224"/>
      <c r="C44" s="121">
        <f t="shared" si="25"/>
        <v>0</v>
      </c>
      <c r="D44" s="94">
        <f t="shared" si="26"/>
        <v>0</v>
      </c>
      <c r="E44" s="90" t="s">
        <v>188</v>
      </c>
      <c r="F44" s="90" t="s">
        <v>188</v>
      </c>
      <c r="G44" s="90" t="s">
        <v>188</v>
      </c>
      <c r="H44" s="93">
        <f t="shared" si="27"/>
        <v>0</v>
      </c>
      <c r="I44" s="102">
        <f t="shared" si="13"/>
        <v>0</v>
      </c>
      <c r="J44" s="94">
        <f t="shared" si="14"/>
        <v>0</v>
      </c>
      <c r="K44" s="93">
        <f t="shared" si="28"/>
        <v>0</v>
      </c>
      <c r="L44" s="102">
        <f t="shared" si="15"/>
        <v>0</v>
      </c>
      <c r="M44" s="94">
        <f t="shared" si="16"/>
        <v>0</v>
      </c>
      <c r="N44" s="93">
        <f t="shared" si="29"/>
        <v>0</v>
      </c>
      <c r="O44" s="102">
        <f t="shared" si="17"/>
        <v>0</v>
      </c>
      <c r="P44" s="94">
        <f t="shared" si="18"/>
        <v>0</v>
      </c>
      <c r="Q44" s="93">
        <f t="shared" si="30"/>
        <v>0</v>
      </c>
      <c r="R44" s="102">
        <f t="shared" si="19"/>
        <v>0</v>
      </c>
      <c r="S44" s="94">
        <f t="shared" si="20"/>
        <v>0</v>
      </c>
      <c r="T44" s="93">
        <f t="shared" si="31"/>
        <v>0</v>
      </c>
      <c r="U44" s="102">
        <f t="shared" si="21"/>
        <v>0</v>
      </c>
      <c r="V44" s="94">
        <f t="shared" si="22"/>
        <v>0</v>
      </c>
      <c r="W44" s="93">
        <f t="shared" si="32"/>
        <v>0</v>
      </c>
      <c r="X44" s="102">
        <f t="shared" si="23"/>
        <v>0</v>
      </c>
      <c r="Y44" s="95">
        <f t="shared" si="24"/>
        <v>0</v>
      </c>
    </row>
    <row r="45" spans="1:25" s="100" customFormat="1" ht="14.5" x14ac:dyDescent="0.7">
      <c r="A45" s="205" t="s">
        <v>221</v>
      </c>
      <c r="B45" s="206"/>
      <c r="C45" s="115"/>
      <c r="D45" s="116">
        <f>SUM(D36:D44)</f>
        <v>0</v>
      </c>
      <c r="E45" s="96"/>
      <c r="F45" s="97"/>
      <c r="G45" s="98">
        <f>SUM(G36:G44)</f>
        <v>0</v>
      </c>
      <c r="H45" s="96"/>
      <c r="I45" s="97"/>
      <c r="J45" s="98">
        <f>SUM(J36:J44)</f>
        <v>0</v>
      </c>
      <c r="K45" s="96"/>
      <c r="L45" s="97"/>
      <c r="M45" s="98">
        <f>SUM(M36:M44)</f>
        <v>0</v>
      </c>
      <c r="N45" s="96"/>
      <c r="O45" s="97"/>
      <c r="P45" s="98">
        <f>SUM(P36:P44)</f>
        <v>0</v>
      </c>
      <c r="Q45" s="96"/>
      <c r="R45" s="97"/>
      <c r="S45" s="98">
        <f>SUM(S36:S44)</f>
        <v>0</v>
      </c>
      <c r="T45" s="96"/>
      <c r="U45" s="97"/>
      <c r="V45" s="98">
        <f>SUM(V36:V44)</f>
        <v>0</v>
      </c>
      <c r="W45" s="96"/>
      <c r="X45" s="97"/>
      <c r="Y45" s="99">
        <f>SUM(Y36:Y44)</f>
        <v>0</v>
      </c>
    </row>
    <row r="46" spans="1:25" ht="15" thickBot="1" x14ac:dyDescent="0.8">
      <c r="A46" s="69"/>
      <c r="Y46" s="70"/>
    </row>
    <row r="47" spans="1:25" ht="15.25" thickBot="1" x14ac:dyDescent="0.85">
      <c r="A47" s="196" t="s">
        <v>221</v>
      </c>
      <c r="B47" s="197"/>
      <c r="C47" s="101">
        <f>SUM(E45:Y45)+D45</f>
        <v>0</v>
      </c>
      <c r="D47" s="122"/>
      <c r="E47" s="102"/>
      <c r="V47" s="85"/>
      <c r="Y47" s="70"/>
    </row>
    <row r="48" spans="1:25" x14ac:dyDescent="0.65">
      <c r="A48" s="69"/>
      <c r="Y48" s="70"/>
    </row>
    <row r="49" spans="1:25" x14ac:dyDescent="0.65">
      <c r="A49" s="69" t="s">
        <v>189</v>
      </c>
      <c r="C49" s="103">
        <v>0</v>
      </c>
      <c r="Y49" s="70"/>
    </row>
    <row r="50" spans="1:25" x14ac:dyDescent="0.65">
      <c r="A50" s="69" t="s">
        <v>190</v>
      </c>
      <c r="C50" s="104">
        <v>0</v>
      </c>
      <c r="Y50" s="70"/>
    </row>
    <row r="51" spans="1:25" ht="15" thickBot="1" x14ac:dyDescent="0.8">
      <c r="A51" s="106" t="s">
        <v>191</v>
      </c>
      <c r="B51" s="107"/>
      <c r="C51" s="107"/>
      <c r="D51" s="107"/>
      <c r="E51" s="107"/>
      <c r="F51" s="107"/>
      <c r="G51" s="107"/>
      <c r="H51" s="108">
        <v>1</v>
      </c>
      <c r="I51" s="107"/>
      <c r="J51" s="107"/>
      <c r="K51" s="108">
        <v>1</v>
      </c>
      <c r="L51" s="107"/>
      <c r="M51" s="107"/>
      <c r="N51" s="108">
        <v>1</v>
      </c>
      <c r="O51" s="107"/>
      <c r="P51" s="107"/>
      <c r="Q51" s="108">
        <v>1</v>
      </c>
      <c r="R51" s="107"/>
      <c r="S51" s="107"/>
      <c r="T51" s="108">
        <v>1</v>
      </c>
      <c r="U51" s="107"/>
      <c r="V51" s="107"/>
      <c r="W51" s="108">
        <v>1</v>
      </c>
      <c r="X51" s="107"/>
      <c r="Y51" s="109"/>
    </row>
  </sheetData>
  <mergeCells count="5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19:B19"/>
    <mergeCell ref="K9:M9"/>
    <mergeCell ref="N9:P9"/>
    <mergeCell ref="A18:B18"/>
    <mergeCell ref="A20:B20"/>
    <mergeCell ref="A22:B22"/>
    <mergeCell ref="A38:B38"/>
    <mergeCell ref="A33:B33"/>
    <mergeCell ref="A34:B34"/>
    <mergeCell ref="E34:G34"/>
    <mergeCell ref="A37:B37"/>
    <mergeCell ref="A29:Y29"/>
    <mergeCell ref="A31:B31"/>
    <mergeCell ref="C31:D31"/>
    <mergeCell ref="E31:G31"/>
    <mergeCell ref="H31:J31"/>
    <mergeCell ref="K31:M31"/>
    <mergeCell ref="N31:P31"/>
    <mergeCell ref="Q31:S31"/>
    <mergeCell ref="T31:V31"/>
    <mergeCell ref="W31:Y31"/>
    <mergeCell ref="H34:J34"/>
    <mergeCell ref="Q34:S34"/>
    <mergeCell ref="T34:V34"/>
    <mergeCell ref="W34:Y34"/>
    <mergeCell ref="A36:B36"/>
    <mergeCell ref="K34:M34"/>
    <mergeCell ref="N34:P34"/>
    <mergeCell ref="A45:B45"/>
    <mergeCell ref="A47:B47"/>
    <mergeCell ref="A39:B39"/>
    <mergeCell ref="A40:B40"/>
    <mergeCell ref="A41:B41"/>
    <mergeCell ref="A42:B42"/>
    <mergeCell ref="A43:B43"/>
    <mergeCell ref="A44:B44"/>
  </mergeCells>
  <pageMargins left="0.25" right="0.25" top="0.25" bottom="0.25" header="0.3" footer="0.3"/>
  <pageSetup scale="32" orientation="landscape" r:id="rId1"/>
  <ignoredErrors>
    <ignoredError sqref="C37:C39 C40:C44 H36:H44 K36:K44 N37 N36 N38:N44 Q36:Q44 T36:T44 W36:W44"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35"/>
  <sheetViews>
    <sheetView zoomScale="85" zoomScaleNormal="85" workbookViewId="0">
      <selection activeCell="C11" sqref="C11"/>
    </sheetView>
  </sheetViews>
  <sheetFormatPr defaultColWidth="9.1328125" defaultRowHeight="14.25" x14ac:dyDescent="0.65"/>
  <cols>
    <col min="1" max="1" width="57.40625" style="3" customWidth="1"/>
    <col min="2" max="2" width="1.26953125" style="3" customWidth="1"/>
    <col min="3" max="3" width="18" style="3" bestFit="1" customWidth="1"/>
    <col min="4" max="4" width="18.1328125" style="3" customWidth="1"/>
    <col min="5" max="5" width="12.7265625" style="3" customWidth="1"/>
    <col min="6" max="6" width="18.54296875" style="3" customWidth="1"/>
    <col min="7" max="7" width="12.7265625" style="3" customWidth="1"/>
    <col min="8" max="8" width="18" style="3" customWidth="1"/>
    <col min="9" max="9" width="17.26953125" style="3" customWidth="1"/>
    <col min="10" max="10" width="17.1328125" style="3" customWidth="1"/>
    <col min="11" max="11" width="12.7265625" style="3" customWidth="1"/>
    <col min="12" max="12" width="16.26953125" style="3" customWidth="1"/>
    <col min="13" max="13" width="12.7265625" style="3" customWidth="1"/>
    <col min="14" max="14" width="17.1328125" style="3" customWidth="1"/>
    <col min="15" max="15" width="12.7265625" style="3" customWidth="1"/>
    <col min="16" max="16" width="17.86328125" style="3" customWidth="1"/>
    <col min="17" max="17" width="14.26953125" style="3" bestFit="1" customWidth="1"/>
    <col min="18" max="16384" width="9.1328125" style="3"/>
  </cols>
  <sheetData>
    <row r="1" spans="1:19" s="110" customFormat="1" ht="40.5" customHeight="1" x14ac:dyDescent="0.8">
      <c r="A1" s="222" t="s">
        <v>222</v>
      </c>
      <c r="B1" s="185"/>
      <c r="C1" s="185"/>
      <c r="D1" s="185"/>
      <c r="E1" s="185"/>
      <c r="F1" s="185"/>
      <c r="G1" s="185"/>
      <c r="H1" s="185"/>
      <c r="I1" s="185"/>
      <c r="J1" s="185"/>
      <c r="K1" s="185"/>
      <c r="L1" s="185"/>
      <c r="M1" s="185"/>
      <c r="N1" s="185"/>
      <c r="O1" s="185"/>
      <c r="P1" s="185"/>
      <c r="Q1" s="185"/>
      <c r="R1" s="137"/>
      <c r="S1" s="137"/>
    </row>
    <row r="3" spans="1:19" ht="15" thickBot="1" x14ac:dyDescent="0.8"/>
    <row r="4" spans="1:19" ht="14.5" x14ac:dyDescent="0.7">
      <c r="A4" s="215" t="s">
        <v>209</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c r="B8" s="209"/>
      <c r="C8" s="77">
        <v>0</v>
      </c>
      <c r="D8" s="79">
        <v>25000</v>
      </c>
      <c r="E8" s="77">
        <v>25001</v>
      </c>
      <c r="F8" s="79">
        <v>75000</v>
      </c>
      <c r="G8" s="77">
        <v>75001</v>
      </c>
      <c r="H8" s="79">
        <v>125000</v>
      </c>
      <c r="I8" s="77">
        <v>125001</v>
      </c>
      <c r="J8" s="79">
        <v>175000</v>
      </c>
      <c r="K8" s="77">
        <v>175001</v>
      </c>
      <c r="L8" s="79">
        <v>225000</v>
      </c>
      <c r="M8" s="77">
        <v>225001</v>
      </c>
      <c r="N8" s="79">
        <v>275000</v>
      </c>
      <c r="O8" s="77">
        <v>275001</v>
      </c>
      <c r="P8" s="123">
        <f>O8+49999</f>
        <v>325000</v>
      </c>
      <c r="Q8" s="124"/>
    </row>
    <row r="9" spans="1:19" s="139" customFormat="1" ht="14.5" x14ac:dyDescent="0.7">
      <c r="A9" s="232" t="s">
        <v>249</v>
      </c>
      <c r="B9" s="233"/>
      <c r="C9" s="228">
        <v>1500</v>
      </c>
      <c r="D9" s="229"/>
      <c r="E9" s="228">
        <v>1500</v>
      </c>
      <c r="F9" s="229"/>
      <c r="G9" s="228">
        <v>1500</v>
      </c>
      <c r="H9" s="229"/>
      <c r="I9" s="228">
        <v>1500</v>
      </c>
      <c r="J9" s="229"/>
      <c r="K9" s="228">
        <v>1500</v>
      </c>
      <c r="L9" s="229"/>
      <c r="M9" s="228">
        <v>1500</v>
      </c>
      <c r="N9" s="229"/>
      <c r="O9" s="230">
        <v>1500</v>
      </c>
      <c r="P9" s="231"/>
      <c r="Q9" s="138"/>
    </row>
    <row r="10" spans="1:19" s="2" customFormat="1" ht="24.25" x14ac:dyDescent="0.7">
      <c r="A10" s="226"/>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212</v>
      </c>
      <c r="B11" s="224"/>
      <c r="C11" s="128">
        <v>115.62</v>
      </c>
      <c r="D11" s="129">
        <f>C11*C$9</f>
        <v>173430</v>
      </c>
      <c r="E11" s="128">
        <v>115.62</v>
      </c>
      <c r="F11" s="129">
        <f>E11*E$9</f>
        <v>173430</v>
      </c>
      <c r="G11" s="128">
        <v>115.62</v>
      </c>
      <c r="H11" s="129">
        <f>G11*G$9</f>
        <v>173430</v>
      </c>
      <c r="I11" s="128">
        <v>115.62</v>
      </c>
      <c r="J11" s="129">
        <f>I11*I$9</f>
        <v>173430</v>
      </c>
      <c r="K11" s="128">
        <v>115.62</v>
      </c>
      <c r="L11" s="129">
        <f>K11*K$9</f>
        <v>173430</v>
      </c>
      <c r="M11" s="128">
        <v>115.62</v>
      </c>
      <c r="N11" s="129">
        <f>M11*M$9</f>
        <v>173430</v>
      </c>
      <c r="O11" s="128">
        <v>115.62</v>
      </c>
      <c r="P11" s="129">
        <f>O11*O$9</f>
        <v>173430</v>
      </c>
      <c r="Q11" s="70"/>
      <c r="R11" s="2"/>
    </row>
    <row r="12" spans="1:19" s="100" customFormat="1" ht="14.5" x14ac:dyDescent="0.7">
      <c r="A12" s="205" t="s">
        <v>237</v>
      </c>
      <c r="B12" s="206"/>
      <c r="C12" s="115"/>
      <c r="D12" s="116">
        <f>SUM(D11:D11)</f>
        <v>173430</v>
      </c>
      <c r="E12" s="96"/>
      <c r="F12" s="98">
        <f>SUM(F11:F11)</f>
        <v>173430</v>
      </c>
      <c r="G12" s="96"/>
      <c r="H12" s="98">
        <f>SUM(H11:H11)</f>
        <v>173430</v>
      </c>
      <c r="I12" s="96"/>
      <c r="J12" s="98">
        <f>SUM(J11:J11)</f>
        <v>173430</v>
      </c>
      <c r="K12" s="96"/>
      <c r="L12" s="98">
        <f>SUM(L11:L11)</f>
        <v>173430</v>
      </c>
      <c r="M12" s="96"/>
      <c r="N12" s="98">
        <f>SUM(N11:N11)</f>
        <v>173430</v>
      </c>
      <c r="O12" s="96"/>
      <c r="P12" s="98">
        <f>SUM(P11:P11)</f>
        <v>173430</v>
      </c>
      <c r="Q12" s="130"/>
    </row>
    <row r="13" spans="1:19" ht="15" thickBot="1" x14ac:dyDescent="0.8">
      <c r="A13" s="69"/>
      <c r="Q13" s="70"/>
    </row>
    <row r="14" spans="1:19" ht="15.25" thickBot="1" x14ac:dyDescent="0.85">
      <c r="A14" s="196" t="s">
        <v>223</v>
      </c>
      <c r="B14" s="197"/>
      <c r="C14" s="101">
        <f>SUM(D12:P12)</f>
        <v>1214010</v>
      </c>
      <c r="D14" s="102"/>
      <c r="Q14" s="70"/>
    </row>
    <row r="15" spans="1:19" x14ac:dyDescent="0.65">
      <c r="A15" s="69"/>
      <c r="Q15" s="70"/>
    </row>
    <row r="16" spans="1:19" x14ac:dyDescent="0.65">
      <c r="A16" s="136" t="s">
        <v>189</v>
      </c>
      <c r="C16" s="103"/>
      <c r="Q16" s="70"/>
    </row>
    <row r="17" spans="1:17" x14ac:dyDescent="0.65">
      <c r="A17" s="136" t="s">
        <v>213</v>
      </c>
      <c r="C17" s="131"/>
      <c r="Q17" s="70"/>
    </row>
    <row r="18" spans="1:17" ht="15" thickBot="1" x14ac:dyDescent="0.8">
      <c r="A18" s="144" t="s">
        <v>191</v>
      </c>
      <c r="B18" s="107"/>
      <c r="C18" s="107"/>
      <c r="D18" s="107"/>
      <c r="E18" s="108"/>
      <c r="F18" s="107"/>
      <c r="G18" s="108"/>
      <c r="H18" s="107"/>
      <c r="I18" s="108"/>
      <c r="J18" s="107"/>
      <c r="K18" s="108"/>
      <c r="L18" s="107"/>
      <c r="M18" s="108"/>
      <c r="N18" s="107"/>
      <c r="O18" s="108"/>
      <c r="P18" s="107"/>
      <c r="Q18" s="109"/>
    </row>
    <row r="20" spans="1:17" ht="15" thickBot="1" x14ac:dyDescent="0.8"/>
    <row r="21" spans="1:17" ht="14.5" x14ac:dyDescent="0.7">
      <c r="A21" s="215" t="s">
        <v>214</v>
      </c>
      <c r="B21" s="216"/>
      <c r="C21" s="216"/>
      <c r="D21" s="216"/>
      <c r="E21" s="216"/>
      <c r="F21" s="216"/>
      <c r="G21" s="216"/>
      <c r="H21" s="216"/>
      <c r="I21" s="216"/>
      <c r="J21" s="216"/>
      <c r="K21" s="216"/>
      <c r="L21" s="216"/>
      <c r="M21" s="216"/>
      <c r="N21" s="216"/>
      <c r="O21" s="216"/>
      <c r="P21" s="216"/>
      <c r="Q21" s="217"/>
    </row>
    <row r="22" spans="1:17" x14ac:dyDescent="0.65">
      <c r="A22" s="69"/>
      <c r="Q22" s="70"/>
    </row>
    <row r="23" spans="1:17" ht="14.5" x14ac:dyDescent="0.7">
      <c r="A23" s="205"/>
      <c r="B23" s="209"/>
      <c r="C23" s="218" t="s">
        <v>165</v>
      </c>
      <c r="D23" s="219"/>
      <c r="E23" s="218" t="s">
        <v>166</v>
      </c>
      <c r="F23" s="219"/>
      <c r="G23" s="218" t="s">
        <v>167</v>
      </c>
      <c r="H23" s="219"/>
      <c r="I23" s="218" t="s">
        <v>168</v>
      </c>
      <c r="J23" s="219"/>
      <c r="K23" s="218" t="s">
        <v>169</v>
      </c>
      <c r="L23" s="219"/>
      <c r="M23" s="218" t="s">
        <v>170</v>
      </c>
      <c r="N23" s="219"/>
      <c r="O23" s="218" t="s">
        <v>171</v>
      </c>
      <c r="P23" s="219"/>
      <c r="Q23" s="70"/>
    </row>
    <row r="24" spans="1:17" ht="15" hidden="1" customHeight="1" x14ac:dyDescent="0.7">
      <c r="A24" s="69"/>
      <c r="B24" s="122" t="s">
        <v>172</v>
      </c>
      <c r="C24" s="72" t="s">
        <v>173</v>
      </c>
      <c r="D24" s="73"/>
      <c r="E24" s="72" t="s">
        <v>174</v>
      </c>
      <c r="F24" s="73"/>
      <c r="G24" s="72" t="s">
        <v>175</v>
      </c>
      <c r="H24" s="73"/>
      <c r="I24" s="72" t="s">
        <v>176</v>
      </c>
      <c r="J24" s="73"/>
      <c r="K24" s="72" t="s">
        <v>177</v>
      </c>
      <c r="L24" s="73"/>
      <c r="M24" s="72" t="s">
        <v>178</v>
      </c>
      <c r="N24" s="73"/>
      <c r="O24" s="72" t="s">
        <v>179</v>
      </c>
      <c r="P24" s="73"/>
      <c r="Q24" s="70"/>
    </row>
    <row r="25" spans="1:17" s="81" customFormat="1" ht="14.5" x14ac:dyDescent="0.7">
      <c r="A25" s="205"/>
      <c r="B25" s="209"/>
      <c r="C25" s="77">
        <v>0</v>
      </c>
      <c r="D25" s="79">
        <v>50000</v>
      </c>
      <c r="E25" s="77">
        <v>50001</v>
      </c>
      <c r="F25" s="79">
        <v>100000</v>
      </c>
      <c r="G25" s="77">
        <v>100001</v>
      </c>
      <c r="H25" s="79">
        <v>150000</v>
      </c>
      <c r="I25" s="77">
        <v>150001</v>
      </c>
      <c r="J25" s="79">
        <v>200000</v>
      </c>
      <c r="K25" s="77">
        <v>200001</v>
      </c>
      <c r="L25" s="79">
        <v>250000</v>
      </c>
      <c r="M25" s="77">
        <v>250001</v>
      </c>
      <c r="N25" s="79">
        <v>300000</v>
      </c>
      <c r="O25" s="77">
        <v>300001</v>
      </c>
      <c r="P25" s="123">
        <f>O25+49999</f>
        <v>350000</v>
      </c>
      <c r="Q25" s="124"/>
    </row>
    <row r="26" spans="1:17" s="85" customFormat="1" ht="14.5" x14ac:dyDescent="0.7">
      <c r="A26" s="205" t="s">
        <v>250</v>
      </c>
      <c r="B26" s="209"/>
      <c r="C26" s="212">
        <v>1500</v>
      </c>
      <c r="D26" s="214"/>
      <c r="E26" s="212">
        <v>1500</v>
      </c>
      <c r="F26" s="214"/>
      <c r="G26" s="212">
        <v>1500</v>
      </c>
      <c r="H26" s="214"/>
      <c r="I26" s="212">
        <v>1500</v>
      </c>
      <c r="J26" s="214"/>
      <c r="K26" s="212">
        <v>1500</v>
      </c>
      <c r="L26" s="214"/>
      <c r="M26" s="212">
        <v>1500</v>
      </c>
      <c r="N26" s="214"/>
      <c r="O26" s="198">
        <v>1500</v>
      </c>
      <c r="P26" s="199"/>
      <c r="Q26" s="132"/>
    </row>
    <row r="27" spans="1:17" s="2" customFormat="1" ht="24.25" x14ac:dyDescent="0.7">
      <c r="A27" s="226"/>
      <c r="B27" s="227"/>
      <c r="C27" s="125" t="s">
        <v>210</v>
      </c>
      <c r="D27" s="126" t="s">
        <v>211</v>
      </c>
      <c r="E27" s="125" t="s">
        <v>184</v>
      </c>
      <c r="F27" s="126" t="s">
        <v>186</v>
      </c>
      <c r="G27" s="125" t="s">
        <v>184</v>
      </c>
      <c r="H27" s="126" t="s">
        <v>186</v>
      </c>
      <c r="I27" s="125" t="s">
        <v>184</v>
      </c>
      <c r="J27" s="126" t="s">
        <v>186</v>
      </c>
      <c r="K27" s="111"/>
      <c r="L27" s="126" t="s">
        <v>186</v>
      </c>
      <c r="M27" s="125" t="s">
        <v>184</v>
      </c>
      <c r="N27" s="126" t="s">
        <v>186</v>
      </c>
      <c r="O27" s="125" t="s">
        <v>184</v>
      </c>
      <c r="P27" s="126" t="s">
        <v>186</v>
      </c>
      <c r="Q27" s="127"/>
    </row>
    <row r="28" spans="1:17" x14ac:dyDescent="0.65">
      <c r="A28" s="223" t="s">
        <v>212</v>
      </c>
      <c r="B28" s="224"/>
      <c r="C28" s="128">
        <f>C34</f>
        <v>0</v>
      </c>
      <c r="D28" s="129">
        <f>C28*C$26</f>
        <v>0</v>
      </c>
      <c r="E28" s="93">
        <f>ROUND(C34*E$35,4)</f>
        <v>0</v>
      </c>
      <c r="F28" s="129">
        <f>E28*E$26</f>
        <v>0</v>
      </c>
      <c r="G28" s="93">
        <f>ROUND(E28*G$35,4)</f>
        <v>0</v>
      </c>
      <c r="H28" s="129">
        <f>G28*G$26</f>
        <v>0</v>
      </c>
      <c r="I28" s="93">
        <f>ROUND(G28*I$35,4)</f>
        <v>0</v>
      </c>
      <c r="J28" s="129">
        <f>I28*I$26</f>
        <v>0</v>
      </c>
      <c r="K28" s="93">
        <f>ROUND(I28*K$35,4)</f>
        <v>0</v>
      </c>
      <c r="L28" s="129">
        <f>K28*K$26</f>
        <v>0</v>
      </c>
      <c r="M28" s="93">
        <f>ROUND(K28*M$35,4)</f>
        <v>0</v>
      </c>
      <c r="N28" s="129">
        <f>M28*M$26</f>
        <v>0</v>
      </c>
      <c r="O28" s="93">
        <f>ROUND(M28*O$35,4)</f>
        <v>0</v>
      </c>
      <c r="P28" s="129">
        <f>O28*O$26</f>
        <v>0</v>
      </c>
      <c r="Q28" s="70"/>
    </row>
    <row r="29" spans="1:17" s="100" customFormat="1" ht="14.5" x14ac:dyDescent="0.7">
      <c r="A29" s="205" t="s">
        <v>237</v>
      </c>
      <c r="B29" s="206"/>
      <c r="C29" s="115"/>
      <c r="D29" s="116">
        <f>SUM(D28:D28)</f>
        <v>0</v>
      </c>
      <c r="E29" s="96"/>
      <c r="F29" s="98">
        <f>SUM(F28:F28)</f>
        <v>0</v>
      </c>
      <c r="G29" s="96"/>
      <c r="H29" s="98">
        <f>SUM(H28:H28)</f>
        <v>0</v>
      </c>
      <c r="I29" s="96"/>
      <c r="J29" s="98">
        <f>SUM(J28:J28)</f>
        <v>0</v>
      </c>
      <c r="K29" s="96"/>
      <c r="L29" s="98">
        <f>SUM(L28:L28)</f>
        <v>0</v>
      </c>
      <c r="M29" s="96"/>
      <c r="N29" s="98">
        <f>SUM(N28:N28)</f>
        <v>0</v>
      </c>
      <c r="O29" s="96"/>
      <c r="P29" s="98">
        <f>SUM(P28:P28)</f>
        <v>0</v>
      </c>
      <c r="Q29" s="130"/>
    </row>
    <row r="30" spans="1:17" ht="15" thickBot="1" x14ac:dyDescent="0.8">
      <c r="A30" s="69"/>
      <c r="Q30" s="70"/>
    </row>
    <row r="31" spans="1:17" ht="15.25" thickBot="1" x14ac:dyDescent="0.85">
      <c r="A31" s="196" t="s">
        <v>224</v>
      </c>
      <c r="B31" s="197"/>
      <c r="C31" s="101">
        <f>SUM(D29:P29)</f>
        <v>0</v>
      </c>
      <c r="D31" s="102"/>
      <c r="Q31" s="70"/>
    </row>
    <row r="32" spans="1:17" x14ac:dyDescent="0.65">
      <c r="A32" s="69"/>
      <c r="Q32" s="70"/>
    </row>
    <row r="33" spans="1:17" x14ac:dyDescent="0.65">
      <c r="A33" s="136" t="s">
        <v>189</v>
      </c>
      <c r="C33" s="103">
        <v>0</v>
      </c>
      <c r="Q33" s="70"/>
    </row>
    <row r="34" spans="1:17" x14ac:dyDescent="0.65">
      <c r="A34" s="136" t="s">
        <v>213</v>
      </c>
      <c r="C34" s="131">
        <v>0</v>
      </c>
      <c r="Q34" s="70"/>
    </row>
    <row r="35" spans="1:17" ht="15" thickBot="1" x14ac:dyDescent="0.8">
      <c r="A35" s="144" t="s">
        <v>191</v>
      </c>
      <c r="B35" s="107"/>
      <c r="C35" s="107"/>
      <c r="D35" s="107"/>
      <c r="E35" s="108">
        <v>1</v>
      </c>
      <c r="F35" s="107"/>
      <c r="G35" s="108">
        <v>1</v>
      </c>
      <c r="H35" s="107"/>
      <c r="I35" s="108">
        <v>1</v>
      </c>
      <c r="J35" s="107"/>
      <c r="K35" s="108">
        <v>1</v>
      </c>
      <c r="L35" s="107"/>
      <c r="M35" s="108">
        <v>1</v>
      </c>
      <c r="N35" s="107"/>
      <c r="O35" s="108">
        <v>1</v>
      </c>
      <c r="P35" s="107"/>
      <c r="Q35" s="109"/>
    </row>
  </sheetData>
  <mergeCells count="45">
    <mergeCell ref="A1:Q1"/>
    <mergeCell ref="A4:Q4"/>
    <mergeCell ref="A6:B6"/>
    <mergeCell ref="C6:D6"/>
    <mergeCell ref="E6:F6"/>
    <mergeCell ref="G6:H6"/>
    <mergeCell ref="I6:J6"/>
    <mergeCell ref="K6:L6"/>
    <mergeCell ref="M6:N6"/>
    <mergeCell ref="O6:P6"/>
    <mergeCell ref="A12:B12"/>
    <mergeCell ref="A8:B8"/>
    <mergeCell ref="A9:B9"/>
    <mergeCell ref="C9:D9"/>
    <mergeCell ref="E9:F9"/>
    <mergeCell ref="K9:L9"/>
    <mergeCell ref="M9:N9"/>
    <mergeCell ref="O9:P9"/>
    <mergeCell ref="A10:B10"/>
    <mergeCell ref="A11:B11"/>
    <mergeCell ref="G9:H9"/>
    <mergeCell ref="I9:J9"/>
    <mergeCell ref="A14:B14"/>
    <mergeCell ref="A21:Q21"/>
    <mergeCell ref="A23:B23"/>
    <mergeCell ref="C23:D23"/>
    <mergeCell ref="E23:F23"/>
    <mergeCell ref="G23:H23"/>
    <mergeCell ref="I23:J23"/>
    <mergeCell ref="K23:L23"/>
    <mergeCell ref="M23:N23"/>
    <mergeCell ref="O23:P23"/>
    <mergeCell ref="A25:B25"/>
    <mergeCell ref="A26:B26"/>
    <mergeCell ref="C26:D26"/>
    <mergeCell ref="E26:F26"/>
    <mergeCell ref="G26:H26"/>
    <mergeCell ref="A31:B31"/>
    <mergeCell ref="K26:L26"/>
    <mergeCell ref="M26:N26"/>
    <mergeCell ref="O26:P26"/>
    <mergeCell ref="A27:B27"/>
    <mergeCell ref="A28:B28"/>
    <mergeCell ref="A29:B29"/>
    <mergeCell ref="I26:J26"/>
  </mergeCells>
  <pageMargins left="0.25" right="0.25" top="0.25" bottom="0.25" header="0.3" footer="0.3"/>
  <pageSetup scale="4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51"/>
  <sheetViews>
    <sheetView zoomScale="80" zoomScaleNormal="80" workbookViewId="0">
      <selection activeCell="C11" sqref="C11"/>
    </sheetView>
  </sheetViews>
  <sheetFormatPr defaultColWidth="9.1328125" defaultRowHeight="14.25" x14ac:dyDescent="0.65"/>
  <cols>
    <col min="1" max="1" width="63.40625" style="3" customWidth="1"/>
    <col min="2" max="2" width="2" style="3" customWidth="1"/>
    <col min="3" max="3" width="18.40625" style="3" bestFit="1" customWidth="1"/>
    <col min="4" max="4" width="18.1328125" style="3" bestFit="1" customWidth="1"/>
    <col min="5" max="5" width="15.54296875" style="3" bestFit="1" customWidth="1"/>
    <col min="6" max="6" width="16.7265625" style="3" bestFit="1" customWidth="1"/>
    <col min="7" max="7" width="16.1328125" style="3" bestFit="1" customWidth="1"/>
    <col min="8" max="8" width="14.7265625" style="3" bestFit="1" customWidth="1"/>
    <col min="9" max="9" width="18" style="3" bestFit="1" customWidth="1"/>
    <col min="10" max="10" width="16.7265625" style="3" bestFit="1" customWidth="1"/>
    <col min="11" max="11" width="18" style="3" customWidth="1"/>
    <col min="12" max="12" width="16.7265625" style="3" bestFit="1" customWidth="1"/>
    <col min="13" max="13" width="18" style="3" bestFit="1" customWidth="1"/>
    <col min="14" max="14" width="16.7265625" style="3" bestFit="1" customWidth="1"/>
    <col min="15" max="15" width="17" style="3" bestFit="1" customWidth="1"/>
    <col min="16" max="16" width="16.7265625" style="3" bestFit="1" customWidth="1"/>
    <col min="17" max="17" width="14.26953125" style="3" bestFit="1" customWidth="1"/>
    <col min="18" max="16384" width="9.1328125" style="3"/>
  </cols>
  <sheetData>
    <row r="1" spans="1:19" ht="46.5" customHeight="1" x14ac:dyDescent="0.8">
      <c r="A1" s="222" t="s">
        <v>225</v>
      </c>
      <c r="B1" s="185"/>
      <c r="C1" s="185"/>
      <c r="D1" s="185"/>
      <c r="E1" s="185"/>
      <c r="F1" s="185"/>
      <c r="G1" s="185"/>
      <c r="H1" s="185"/>
      <c r="I1" s="185"/>
      <c r="J1" s="185"/>
      <c r="K1" s="185"/>
      <c r="L1" s="185"/>
      <c r="M1" s="185"/>
      <c r="N1" s="185"/>
      <c r="O1" s="185"/>
      <c r="P1" s="185"/>
      <c r="Q1" s="185"/>
      <c r="R1" s="133"/>
      <c r="S1" s="133"/>
    </row>
    <row r="3" spans="1:19" ht="15" thickBot="1" x14ac:dyDescent="0.8"/>
    <row r="4" spans="1:19" ht="14.5" x14ac:dyDescent="0.7">
      <c r="A4" s="215" t="s">
        <v>251</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t="s">
        <v>180</v>
      </c>
      <c r="B8" s="209"/>
      <c r="C8" s="77">
        <v>0</v>
      </c>
      <c r="D8" s="79">
        <v>25000</v>
      </c>
      <c r="E8" s="77">
        <v>25001</v>
      </c>
      <c r="F8" s="79">
        <v>75000</v>
      </c>
      <c r="G8" s="77">
        <v>75001</v>
      </c>
      <c r="H8" s="79">
        <v>125000</v>
      </c>
      <c r="I8" s="77">
        <v>125001</v>
      </c>
      <c r="J8" s="79">
        <v>175000</v>
      </c>
      <c r="K8" s="77">
        <v>175001</v>
      </c>
      <c r="L8" s="79">
        <v>225000</v>
      </c>
      <c r="M8" s="77">
        <v>225001</v>
      </c>
      <c r="N8" s="79">
        <v>275000</v>
      </c>
      <c r="O8" s="77">
        <v>275001</v>
      </c>
      <c r="P8" s="123">
        <f>O8+49999</f>
        <v>325000</v>
      </c>
      <c r="Q8" s="124"/>
    </row>
    <row r="9" spans="1:19" s="85" customFormat="1" ht="14.5" x14ac:dyDescent="0.7">
      <c r="A9" s="205" t="s">
        <v>252</v>
      </c>
      <c r="B9" s="209"/>
      <c r="C9" s="212">
        <v>500</v>
      </c>
      <c r="D9" s="214"/>
      <c r="E9" s="212">
        <v>500</v>
      </c>
      <c r="F9" s="214"/>
      <c r="G9" s="212">
        <v>500</v>
      </c>
      <c r="H9" s="214"/>
      <c r="I9" s="212">
        <v>500</v>
      </c>
      <c r="J9" s="214"/>
      <c r="K9" s="212">
        <v>500</v>
      </c>
      <c r="L9" s="214"/>
      <c r="M9" s="212">
        <v>500</v>
      </c>
      <c r="N9" s="214"/>
      <c r="O9" s="198">
        <v>500</v>
      </c>
      <c r="P9" s="199"/>
      <c r="Q9" s="132"/>
    </row>
    <row r="10" spans="1:19" s="2" customFormat="1" ht="24.25" x14ac:dyDescent="0.7">
      <c r="A10" s="226" t="s">
        <v>196</v>
      </c>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199</v>
      </c>
      <c r="B11" s="224"/>
      <c r="C11" s="128">
        <v>118.35</v>
      </c>
      <c r="D11" s="129">
        <f t="shared" ref="D11:D19" si="0">C11*C$9</f>
        <v>59175</v>
      </c>
      <c r="E11" s="128">
        <v>118.35</v>
      </c>
      <c r="F11" s="129">
        <f>E11*E$9</f>
        <v>59175</v>
      </c>
      <c r="G11" s="128">
        <v>118.35</v>
      </c>
      <c r="H11" s="129">
        <f t="shared" ref="H11:H19" si="1">G11*G$9</f>
        <v>59175</v>
      </c>
      <c r="I11" s="128">
        <v>118.35</v>
      </c>
      <c r="J11" s="129">
        <f t="shared" ref="J11:J19" si="2">I11*I$9</f>
        <v>59175</v>
      </c>
      <c r="K11" s="128">
        <v>118.35</v>
      </c>
      <c r="L11" s="129">
        <f t="shared" ref="L11:L19" si="3">K11*K$9</f>
        <v>59175</v>
      </c>
      <c r="M11" s="128">
        <v>118.35</v>
      </c>
      <c r="N11" s="129">
        <f t="shared" ref="N11:N19" si="4">M11*M$9</f>
        <v>59175</v>
      </c>
      <c r="O11" s="128">
        <v>118.35</v>
      </c>
      <c r="P11" s="129">
        <f t="shared" ref="P11:P19" si="5">O11*O$9</f>
        <v>59175</v>
      </c>
      <c r="Q11" s="70"/>
      <c r="R11" s="2"/>
    </row>
    <row r="12" spans="1:19" x14ac:dyDescent="0.65">
      <c r="A12" s="223" t="s">
        <v>200</v>
      </c>
      <c r="B12" s="224"/>
      <c r="C12" s="128">
        <v>121.14</v>
      </c>
      <c r="D12" s="129">
        <f t="shared" si="0"/>
        <v>60570</v>
      </c>
      <c r="E12" s="128">
        <v>121.14</v>
      </c>
      <c r="F12" s="129">
        <f t="shared" ref="F12:F19" si="6">E12*E$9</f>
        <v>60570</v>
      </c>
      <c r="G12" s="128">
        <v>121.14</v>
      </c>
      <c r="H12" s="129">
        <f t="shared" si="1"/>
        <v>60570</v>
      </c>
      <c r="I12" s="128">
        <v>121.14</v>
      </c>
      <c r="J12" s="129">
        <f t="shared" si="2"/>
        <v>60570</v>
      </c>
      <c r="K12" s="128">
        <v>121.14</v>
      </c>
      <c r="L12" s="129">
        <f t="shared" si="3"/>
        <v>60570</v>
      </c>
      <c r="M12" s="128">
        <v>121.14</v>
      </c>
      <c r="N12" s="129">
        <f t="shared" si="4"/>
        <v>60570</v>
      </c>
      <c r="O12" s="128">
        <v>121.14</v>
      </c>
      <c r="P12" s="129">
        <f t="shared" si="5"/>
        <v>60570</v>
      </c>
      <c r="Q12" s="70"/>
    </row>
    <row r="13" spans="1:19" x14ac:dyDescent="0.65">
      <c r="A13" s="223" t="s">
        <v>201</v>
      </c>
      <c r="B13" s="224"/>
      <c r="C13" s="128">
        <v>123.99</v>
      </c>
      <c r="D13" s="129">
        <f t="shared" si="0"/>
        <v>61995</v>
      </c>
      <c r="E13" s="128">
        <v>123.99</v>
      </c>
      <c r="F13" s="129">
        <f t="shared" si="6"/>
        <v>61995</v>
      </c>
      <c r="G13" s="128">
        <v>123.99</v>
      </c>
      <c r="H13" s="129">
        <f t="shared" si="1"/>
        <v>61995</v>
      </c>
      <c r="I13" s="128">
        <v>123.99</v>
      </c>
      <c r="J13" s="129">
        <f t="shared" si="2"/>
        <v>61995</v>
      </c>
      <c r="K13" s="128">
        <v>123.99</v>
      </c>
      <c r="L13" s="129">
        <f t="shared" si="3"/>
        <v>61995</v>
      </c>
      <c r="M13" s="128">
        <v>123.99</v>
      </c>
      <c r="N13" s="129">
        <f t="shared" si="4"/>
        <v>61995</v>
      </c>
      <c r="O13" s="128">
        <v>123.99</v>
      </c>
      <c r="P13" s="129">
        <f t="shared" si="5"/>
        <v>61995</v>
      </c>
      <c r="Q13" s="70"/>
    </row>
    <row r="14" spans="1:19" x14ac:dyDescent="0.65">
      <c r="A14" s="223" t="s">
        <v>202</v>
      </c>
      <c r="B14" s="224"/>
      <c r="C14" s="128">
        <v>126.91</v>
      </c>
      <c r="D14" s="129">
        <f t="shared" si="0"/>
        <v>63455</v>
      </c>
      <c r="E14" s="128">
        <v>126.91</v>
      </c>
      <c r="F14" s="129">
        <f t="shared" si="6"/>
        <v>63455</v>
      </c>
      <c r="G14" s="128">
        <v>126.91</v>
      </c>
      <c r="H14" s="129">
        <f t="shared" si="1"/>
        <v>63455</v>
      </c>
      <c r="I14" s="128">
        <v>126.91</v>
      </c>
      <c r="J14" s="129">
        <f t="shared" si="2"/>
        <v>63455</v>
      </c>
      <c r="K14" s="128">
        <v>126.91</v>
      </c>
      <c r="L14" s="129">
        <f t="shared" si="3"/>
        <v>63455</v>
      </c>
      <c r="M14" s="128">
        <v>126.91</v>
      </c>
      <c r="N14" s="129">
        <f t="shared" si="4"/>
        <v>63455</v>
      </c>
      <c r="O14" s="128">
        <v>126.91</v>
      </c>
      <c r="P14" s="129">
        <f t="shared" si="5"/>
        <v>63455</v>
      </c>
      <c r="Q14" s="70"/>
    </row>
    <row r="15" spans="1:19" x14ac:dyDescent="0.65">
      <c r="A15" s="223" t="s">
        <v>203</v>
      </c>
      <c r="B15" s="224"/>
      <c r="C15" s="128">
        <v>129.88999999999999</v>
      </c>
      <c r="D15" s="129">
        <f t="shared" si="0"/>
        <v>64944.999999999993</v>
      </c>
      <c r="E15" s="128">
        <v>129.88999999999999</v>
      </c>
      <c r="F15" s="129">
        <f t="shared" si="6"/>
        <v>64944.999999999993</v>
      </c>
      <c r="G15" s="128">
        <v>129.88999999999999</v>
      </c>
      <c r="H15" s="129">
        <f t="shared" si="1"/>
        <v>64944.999999999993</v>
      </c>
      <c r="I15" s="128">
        <v>129.88999999999999</v>
      </c>
      <c r="J15" s="129">
        <f t="shared" si="2"/>
        <v>64944.999999999993</v>
      </c>
      <c r="K15" s="128">
        <v>129.88999999999999</v>
      </c>
      <c r="L15" s="129">
        <f t="shared" si="3"/>
        <v>64944.999999999993</v>
      </c>
      <c r="M15" s="128">
        <v>129.88999999999999</v>
      </c>
      <c r="N15" s="129">
        <f t="shared" si="4"/>
        <v>64944.999999999993</v>
      </c>
      <c r="O15" s="128">
        <v>129.88999999999999</v>
      </c>
      <c r="P15" s="129">
        <f t="shared" si="5"/>
        <v>64944.999999999993</v>
      </c>
      <c r="Q15" s="70"/>
    </row>
    <row r="16" spans="1:19" x14ac:dyDescent="0.65">
      <c r="A16" s="223" t="s">
        <v>204</v>
      </c>
      <c r="B16" s="224"/>
      <c r="C16" s="128">
        <v>132.94999999999999</v>
      </c>
      <c r="D16" s="129">
        <f t="shared" si="0"/>
        <v>66475</v>
      </c>
      <c r="E16" s="128">
        <v>132.94999999999999</v>
      </c>
      <c r="F16" s="129">
        <f t="shared" si="6"/>
        <v>66475</v>
      </c>
      <c r="G16" s="128">
        <v>132.94999999999999</v>
      </c>
      <c r="H16" s="129">
        <f t="shared" si="1"/>
        <v>66475</v>
      </c>
      <c r="I16" s="128">
        <v>132.94999999999999</v>
      </c>
      <c r="J16" s="129">
        <f t="shared" si="2"/>
        <v>66475</v>
      </c>
      <c r="K16" s="128">
        <v>132.94999999999999</v>
      </c>
      <c r="L16" s="129">
        <f t="shared" si="3"/>
        <v>66475</v>
      </c>
      <c r="M16" s="128">
        <v>132.94999999999999</v>
      </c>
      <c r="N16" s="129">
        <f t="shared" si="4"/>
        <v>66475</v>
      </c>
      <c r="O16" s="128">
        <v>132.94999999999999</v>
      </c>
      <c r="P16" s="129">
        <f t="shared" si="5"/>
        <v>66475</v>
      </c>
      <c r="Q16" s="70"/>
    </row>
    <row r="17" spans="1:17" x14ac:dyDescent="0.65">
      <c r="A17" s="223" t="s">
        <v>205</v>
      </c>
      <c r="B17" s="224"/>
      <c r="C17" s="128">
        <v>136.07</v>
      </c>
      <c r="D17" s="129">
        <f t="shared" si="0"/>
        <v>68035</v>
      </c>
      <c r="E17" s="128">
        <v>136.07</v>
      </c>
      <c r="F17" s="129">
        <f t="shared" si="6"/>
        <v>68035</v>
      </c>
      <c r="G17" s="128">
        <v>136.07</v>
      </c>
      <c r="H17" s="129">
        <f t="shared" si="1"/>
        <v>68035</v>
      </c>
      <c r="I17" s="128">
        <v>136.07</v>
      </c>
      <c r="J17" s="129">
        <f t="shared" si="2"/>
        <v>68035</v>
      </c>
      <c r="K17" s="128">
        <v>136.07</v>
      </c>
      <c r="L17" s="129">
        <f t="shared" si="3"/>
        <v>68035</v>
      </c>
      <c r="M17" s="128">
        <v>136.07</v>
      </c>
      <c r="N17" s="129">
        <f t="shared" si="4"/>
        <v>68035</v>
      </c>
      <c r="O17" s="128">
        <v>136.07</v>
      </c>
      <c r="P17" s="129">
        <f t="shared" si="5"/>
        <v>68035</v>
      </c>
      <c r="Q17" s="70"/>
    </row>
    <row r="18" spans="1:17" x14ac:dyDescent="0.65">
      <c r="A18" s="223" t="s">
        <v>206</v>
      </c>
      <c r="B18" s="224"/>
      <c r="C18" s="128">
        <v>139.27000000000001</v>
      </c>
      <c r="D18" s="129">
        <f t="shared" si="0"/>
        <v>69635</v>
      </c>
      <c r="E18" s="128">
        <v>139.27000000000001</v>
      </c>
      <c r="F18" s="129">
        <f t="shared" si="6"/>
        <v>69635</v>
      </c>
      <c r="G18" s="128">
        <v>139.27000000000001</v>
      </c>
      <c r="H18" s="129">
        <f t="shared" si="1"/>
        <v>69635</v>
      </c>
      <c r="I18" s="128">
        <v>139.27000000000001</v>
      </c>
      <c r="J18" s="129">
        <f t="shared" si="2"/>
        <v>69635</v>
      </c>
      <c r="K18" s="128">
        <v>139.27000000000001</v>
      </c>
      <c r="L18" s="129">
        <f t="shared" si="3"/>
        <v>69635</v>
      </c>
      <c r="M18" s="128">
        <v>139.27000000000001</v>
      </c>
      <c r="N18" s="129">
        <f t="shared" si="4"/>
        <v>69635</v>
      </c>
      <c r="O18" s="128">
        <v>139.27000000000001</v>
      </c>
      <c r="P18" s="129">
        <f t="shared" si="5"/>
        <v>69635</v>
      </c>
      <c r="Q18" s="70"/>
    </row>
    <row r="19" spans="1:17" x14ac:dyDescent="0.65">
      <c r="A19" s="223" t="s">
        <v>207</v>
      </c>
      <c r="B19" s="224"/>
      <c r="C19" s="128">
        <v>142.54</v>
      </c>
      <c r="D19" s="129">
        <f t="shared" si="0"/>
        <v>71270</v>
      </c>
      <c r="E19" s="128">
        <v>142.54</v>
      </c>
      <c r="F19" s="129">
        <f t="shared" si="6"/>
        <v>71270</v>
      </c>
      <c r="G19" s="128">
        <v>142.54</v>
      </c>
      <c r="H19" s="129">
        <f t="shared" si="1"/>
        <v>71270</v>
      </c>
      <c r="I19" s="128">
        <v>142.54</v>
      </c>
      <c r="J19" s="129">
        <f t="shared" si="2"/>
        <v>71270</v>
      </c>
      <c r="K19" s="128">
        <v>142.54</v>
      </c>
      <c r="L19" s="129">
        <f t="shared" si="3"/>
        <v>71270</v>
      </c>
      <c r="M19" s="128">
        <v>142.54</v>
      </c>
      <c r="N19" s="129">
        <f t="shared" si="4"/>
        <v>71270</v>
      </c>
      <c r="O19" s="128">
        <v>142.54</v>
      </c>
      <c r="P19" s="129">
        <f t="shared" si="5"/>
        <v>71270</v>
      </c>
      <c r="Q19" s="70"/>
    </row>
    <row r="20" spans="1:17" s="100" customFormat="1" ht="14.5" x14ac:dyDescent="0.7">
      <c r="A20" s="205" t="s">
        <v>236</v>
      </c>
      <c r="B20" s="206"/>
      <c r="C20" s="115"/>
      <c r="D20" s="116">
        <f>SUM(D11:D19)</f>
        <v>585555</v>
      </c>
      <c r="E20" s="96"/>
      <c r="F20" s="98">
        <f>SUM(F11:F19)</f>
        <v>585555</v>
      </c>
      <c r="G20" s="96"/>
      <c r="H20" s="98">
        <f>SUM(H11:H19)</f>
        <v>585555</v>
      </c>
      <c r="I20" s="96"/>
      <c r="J20" s="98">
        <f>SUM(J11:J19)</f>
        <v>585555</v>
      </c>
      <c r="K20" s="96"/>
      <c r="L20" s="98">
        <f>SUM(L11:L19)</f>
        <v>585555</v>
      </c>
      <c r="M20" s="96"/>
      <c r="N20" s="98">
        <f>SUM(N11:N19)</f>
        <v>585555</v>
      </c>
      <c r="O20" s="96"/>
      <c r="P20" s="98">
        <f>SUM(P11:P19)</f>
        <v>585555</v>
      </c>
      <c r="Q20" s="130"/>
    </row>
    <row r="21" spans="1:17" ht="15" thickBot="1" x14ac:dyDescent="0.8">
      <c r="A21" s="69"/>
      <c r="Q21" s="70"/>
    </row>
    <row r="22" spans="1:17" ht="15.25" thickBot="1" x14ac:dyDescent="0.85">
      <c r="A22" s="196" t="s">
        <v>226</v>
      </c>
      <c r="B22" s="197"/>
      <c r="C22" s="101">
        <f>SUM(D20:P20)</f>
        <v>4098885</v>
      </c>
      <c r="D22" s="102"/>
      <c r="Q22" s="70"/>
    </row>
    <row r="23" spans="1:17" x14ac:dyDescent="0.65">
      <c r="A23" s="69"/>
      <c r="Q23" s="70"/>
    </row>
    <row r="24" spans="1:17" x14ac:dyDescent="0.65">
      <c r="A24" s="136" t="s">
        <v>189</v>
      </c>
      <c r="C24" s="103"/>
      <c r="Q24" s="70"/>
    </row>
    <row r="25" spans="1:17" x14ac:dyDescent="0.65">
      <c r="A25" s="136" t="s">
        <v>213</v>
      </c>
      <c r="C25" s="131"/>
      <c r="Q25" s="70"/>
    </row>
    <row r="26" spans="1:17" ht="15" thickBot="1" x14ac:dyDescent="0.8">
      <c r="A26" s="144" t="s">
        <v>191</v>
      </c>
      <c r="B26" s="107"/>
      <c r="C26" s="107"/>
      <c r="D26" s="107"/>
      <c r="E26" s="108"/>
      <c r="F26" s="107"/>
      <c r="G26" s="108"/>
      <c r="H26" s="107"/>
      <c r="I26" s="108"/>
      <c r="J26" s="107"/>
      <c r="K26" s="108"/>
      <c r="L26" s="107"/>
      <c r="M26" s="108"/>
      <c r="N26" s="107"/>
      <c r="O26" s="108"/>
      <c r="P26" s="107"/>
      <c r="Q26" s="109"/>
    </row>
    <row r="28" spans="1:17" ht="15" thickBot="1" x14ac:dyDescent="0.8"/>
    <row r="29" spans="1:17" ht="14.5" x14ac:dyDescent="0.7">
      <c r="A29" s="215" t="s">
        <v>227</v>
      </c>
      <c r="B29" s="216"/>
      <c r="C29" s="216"/>
      <c r="D29" s="216"/>
      <c r="E29" s="216"/>
      <c r="F29" s="216"/>
      <c r="G29" s="216"/>
      <c r="H29" s="216"/>
      <c r="I29" s="216"/>
      <c r="J29" s="216"/>
      <c r="K29" s="216"/>
      <c r="L29" s="216"/>
      <c r="M29" s="216"/>
      <c r="N29" s="216"/>
      <c r="O29" s="216"/>
      <c r="P29" s="216"/>
      <c r="Q29" s="217"/>
    </row>
    <row r="30" spans="1:17" x14ac:dyDescent="0.65">
      <c r="A30" s="69"/>
      <c r="Q30" s="70"/>
    </row>
    <row r="31" spans="1:17" ht="14.5" x14ac:dyDescent="0.7">
      <c r="A31" s="205"/>
      <c r="B31" s="209"/>
      <c r="C31" s="218" t="s">
        <v>165</v>
      </c>
      <c r="D31" s="219"/>
      <c r="E31" s="218" t="s">
        <v>166</v>
      </c>
      <c r="F31" s="219"/>
      <c r="G31" s="218" t="s">
        <v>167</v>
      </c>
      <c r="H31" s="219"/>
      <c r="I31" s="218" t="s">
        <v>168</v>
      </c>
      <c r="J31" s="219"/>
      <c r="K31" s="218" t="s">
        <v>169</v>
      </c>
      <c r="L31" s="219"/>
      <c r="M31" s="218" t="s">
        <v>170</v>
      </c>
      <c r="N31" s="219"/>
      <c r="O31" s="218" t="s">
        <v>171</v>
      </c>
      <c r="P31" s="219"/>
      <c r="Q31" s="70"/>
    </row>
    <row r="32" spans="1:17" ht="15" hidden="1" customHeight="1" x14ac:dyDescent="0.7">
      <c r="A32" s="69"/>
      <c r="B32" s="122" t="s">
        <v>172</v>
      </c>
      <c r="C32" s="72" t="s">
        <v>173</v>
      </c>
      <c r="D32" s="73"/>
      <c r="E32" s="72" t="s">
        <v>174</v>
      </c>
      <c r="F32" s="73"/>
      <c r="G32" s="72" t="s">
        <v>175</v>
      </c>
      <c r="H32" s="73"/>
      <c r="I32" s="72" t="s">
        <v>176</v>
      </c>
      <c r="J32" s="73"/>
      <c r="K32" s="72" t="s">
        <v>177</v>
      </c>
      <c r="L32" s="73"/>
      <c r="M32" s="72" t="s">
        <v>178</v>
      </c>
      <c r="N32" s="73"/>
      <c r="O32" s="72" t="s">
        <v>179</v>
      </c>
      <c r="P32" s="73"/>
      <c r="Q32" s="70"/>
    </row>
    <row r="33" spans="1:17" s="81" customFormat="1" ht="14.5" x14ac:dyDescent="0.7">
      <c r="A33" s="205" t="s">
        <v>193</v>
      </c>
      <c r="B33" s="209"/>
      <c r="C33" s="77">
        <v>0</v>
      </c>
      <c r="D33" s="79">
        <v>50000</v>
      </c>
      <c r="E33" s="77">
        <v>50001</v>
      </c>
      <c r="F33" s="79">
        <v>100000</v>
      </c>
      <c r="G33" s="77">
        <v>100001</v>
      </c>
      <c r="H33" s="79">
        <v>150000</v>
      </c>
      <c r="I33" s="77">
        <v>150001</v>
      </c>
      <c r="J33" s="79">
        <v>200000</v>
      </c>
      <c r="K33" s="77">
        <v>200001</v>
      </c>
      <c r="L33" s="79">
        <v>250000</v>
      </c>
      <c r="M33" s="77">
        <v>2500001</v>
      </c>
      <c r="N33" s="79">
        <v>300000</v>
      </c>
      <c r="O33" s="77">
        <v>300001</v>
      </c>
      <c r="P33" s="123">
        <f>O33+49999</f>
        <v>350000</v>
      </c>
      <c r="Q33" s="124"/>
    </row>
    <row r="34" spans="1:17" s="85" customFormat="1" ht="14.5" x14ac:dyDescent="0.7">
      <c r="A34" s="205" t="s">
        <v>252</v>
      </c>
      <c r="B34" s="209"/>
      <c r="C34" s="212">
        <v>500</v>
      </c>
      <c r="D34" s="214"/>
      <c r="E34" s="212">
        <v>500</v>
      </c>
      <c r="F34" s="214"/>
      <c r="G34" s="212">
        <v>500</v>
      </c>
      <c r="H34" s="214"/>
      <c r="I34" s="212">
        <v>500</v>
      </c>
      <c r="J34" s="214"/>
      <c r="K34" s="212">
        <v>500</v>
      </c>
      <c r="L34" s="214"/>
      <c r="M34" s="212">
        <v>500</v>
      </c>
      <c r="N34" s="214"/>
      <c r="O34" s="198">
        <v>500</v>
      </c>
      <c r="P34" s="199"/>
      <c r="Q34" s="132"/>
    </row>
    <row r="35" spans="1:17" s="2" customFormat="1" ht="24.25" x14ac:dyDescent="0.7">
      <c r="A35" s="226" t="s">
        <v>196</v>
      </c>
      <c r="B35" s="227"/>
      <c r="C35" s="125" t="s">
        <v>210</v>
      </c>
      <c r="D35" s="126" t="s">
        <v>211</v>
      </c>
      <c r="E35" s="125" t="s">
        <v>184</v>
      </c>
      <c r="F35" s="126" t="s">
        <v>186</v>
      </c>
      <c r="G35" s="125" t="s">
        <v>184</v>
      </c>
      <c r="H35" s="126" t="s">
        <v>186</v>
      </c>
      <c r="I35" s="125" t="s">
        <v>184</v>
      </c>
      <c r="J35" s="126" t="s">
        <v>186</v>
      </c>
      <c r="K35" s="111"/>
      <c r="L35" s="126" t="s">
        <v>186</v>
      </c>
      <c r="M35" s="125" t="s">
        <v>184</v>
      </c>
      <c r="N35" s="126" t="s">
        <v>186</v>
      </c>
      <c r="O35" s="125" t="s">
        <v>184</v>
      </c>
      <c r="P35" s="126" t="s">
        <v>186</v>
      </c>
      <c r="Q35" s="127"/>
    </row>
    <row r="36" spans="1:17" x14ac:dyDescent="0.65">
      <c r="A36" s="223" t="s">
        <v>199</v>
      </c>
      <c r="B36" s="224"/>
      <c r="C36" s="128">
        <f>C50</f>
        <v>0</v>
      </c>
      <c r="D36" s="129">
        <f>C36*C$34</f>
        <v>0</v>
      </c>
      <c r="E36" s="93">
        <f>ROUND(C36*E$51,4)</f>
        <v>0</v>
      </c>
      <c r="F36" s="129">
        <f>E36*E$34</f>
        <v>0</v>
      </c>
      <c r="G36" s="93">
        <f>ROUND(E36*G$51,4)</f>
        <v>0</v>
      </c>
      <c r="H36" s="129">
        <f>G36*G$34</f>
        <v>0</v>
      </c>
      <c r="I36" s="93">
        <f>ROUND(G36*I$51,4)</f>
        <v>0</v>
      </c>
      <c r="J36" s="129">
        <f>I36*I$34</f>
        <v>0</v>
      </c>
      <c r="K36" s="93">
        <f>ROUND(I36*K$51,4)</f>
        <v>0</v>
      </c>
      <c r="L36" s="129">
        <f>K36*K$34</f>
        <v>0</v>
      </c>
      <c r="M36" s="93">
        <f>ROUND(K36*M$51,4)</f>
        <v>0</v>
      </c>
      <c r="N36" s="129">
        <f>M36*M$34</f>
        <v>0</v>
      </c>
      <c r="O36" s="93">
        <f>ROUND(M36*O$51,4)</f>
        <v>0</v>
      </c>
      <c r="P36" s="129">
        <f>O36*O$34</f>
        <v>0</v>
      </c>
      <c r="Q36" s="70"/>
    </row>
    <row r="37" spans="1:17" x14ac:dyDescent="0.65">
      <c r="A37" s="223" t="s">
        <v>200</v>
      </c>
      <c r="B37" s="224"/>
      <c r="C37" s="128">
        <f>ROUND(C36*(1+$C$49),2)</f>
        <v>0</v>
      </c>
      <c r="D37" s="129">
        <f t="shared" ref="D37:F44" si="7">C37*C$34</f>
        <v>0</v>
      </c>
      <c r="E37" s="93">
        <f>ROUND(E36*(1+$C$49),4)</f>
        <v>0</v>
      </c>
      <c r="F37" s="129">
        <f>E37*E$34</f>
        <v>0</v>
      </c>
      <c r="G37" s="93">
        <f>ROUND(G36*(1+$C$49),4)</f>
        <v>0</v>
      </c>
      <c r="H37" s="129">
        <f>G37*G$34</f>
        <v>0</v>
      </c>
      <c r="I37" s="93">
        <f>ROUND(I36*(1+$C$49),4)</f>
        <v>0</v>
      </c>
      <c r="J37" s="129">
        <f t="shared" ref="J37:J44" si="8">I37*I$34</f>
        <v>0</v>
      </c>
      <c r="K37" s="93">
        <f>ROUND(K36*(1+$C$49),4)</f>
        <v>0</v>
      </c>
      <c r="L37" s="129">
        <f t="shared" ref="L37:L44" si="9">K37*K$34</f>
        <v>0</v>
      </c>
      <c r="M37" s="93">
        <f>ROUND(M36*(1+$C$49),4)</f>
        <v>0</v>
      </c>
      <c r="N37" s="129">
        <f t="shared" ref="N37:N44" si="10">M37*M$34</f>
        <v>0</v>
      </c>
      <c r="O37" s="93">
        <f>ROUND(O36*(1+$C$49),4)</f>
        <v>0</v>
      </c>
      <c r="P37" s="129">
        <f t="shared" ref="P37:P44" si="11">O37*O$34</f>
        <v>0</v>
      </c>
      <c r="Q37" s="70"/>
    </row>
    <row r="38" spans="1:17" x14ac:dyDescent="0.65">
      <c r="A38" s="223" t="s">
        <v>201</v>
      </c>
      <c r="B38" s="224"/>
      <c r="C38" s="128">
        <f t="shared" ref="C38:C44" si="12">ROUND(C37*(1+$C$49),2)</f>
        <v>0</v>
      </c>
      <c r="D38" s="129">
        <f t="shared" si="7"/>
        <v>0</v>
      </c>
      <c r="E38" s="93">
        <f t="shared" ref="E38:E44" si="13">ROUND(E37*(1+$C$49),4)</f>
        <v>0</v>
      </c>
      <c r="F38" s="129">
        <f>E38*E$34</f>
        <v>0</v>
      </c>
      <c r="G38" s="93">
        <f>ROUND(G37*(1+$C$49),4)</f>
        <v>0</v>
      </c>
      <c r="H38" s="129">
        <f t="shared" ref="H38:H44" si="14">G38*G$34</f>
        <v>0</v>
      </c>
      <c r="I38" s="93">
        <f t="shared" ref="I38:I44" si="15">ROUND(I37*(1+$C$49),4)</f>
        <v>0</v>
      </c>
      <c r="J38" s="129">
        <f t="shared" si="8"/>
        <v>0</v>
      </c>
      <c r="K38" s="93">
        <f t="shared" ref="K38:K44" si="16">ROUND(K37*(1+$C$49),4)</f>
        <v>0</v>
      </c>
      <c r="L38" s="129">
        <f t="shared" si="9"/>
        <v>0</v>
      </c>
      <c r="M38" s="93">
        <f>ROUND(M37*(1+$C$49),4)</f>
        <v>0</v>
      </c>
      <c r="N38" s="129">
        <f t="shared" si="10"/>
        <v>0</v>
      </c>
      <c r="O38" s="93">
        <f t="shared" ref="O38:O44" si="17">ROUND(O37*(1+$C$49),4)</f>
        <v>0</v>
      </c>
      <c r="P38" s="129">
        <f t="shared" si="11"/>
        <v>0</v>
      </c>
      <c r="Q38" s="70"/>
    </row>
    <row r="39" spans="1:17" x14ac:dyDescent="0.65">
      <c r="A39" s="223" t="s">
        <v>202</v>
      </c>
      <c r="B39" s="224"/>
      <c r="C39" s="128">
        <f t="shared" si="12"/>
        <v>0</v>
      </c>
      <c r="D39" s="129">
        <f t="shared" si="7"/>
        <v>0</v>
      </c>
      <c r="E39" s="93">
        <f>ROUND(E38*(1+$C$49),4)</f>
        <v>0</v>
      </c>
      <c r="F39" s="129">
        <f t="shared" si="7"/>
        <v>0</v>
      </c>
      <c r="G39" s="93">
        <f t="shared" ref="G39:G44" si="18">ROUND(G38*(1+$C$49),4)</f>
        <v>0</v>
      </c>
      <c r="H39" s="129">
        <f t="shared" si="14"/>
        <v>0</v>
      </c>
      <c r="I39" s="93">
        <f>ROUND(I38*(1+$C$49),4)</f>
        <v>0</v>
      </c>
      <c r="J39" s="129">
        <f t="shared" si="8"/>
        <v>0</v>
      </c>
      <c r="K39" s="93">
        <f t="shared" si="16"/>
        <v>0</v>
      </c>
      <c r="L39" s="129">
        <f t="shared" si="9"/>
        <v>0</v>
      </c>
      <c r="M39" s="93">
        <f t="shared" ref="M39:M44" si="19">ROUND(M38*(1+$C$49),4)</f>
        <v>0</v>
      </c>
      <c r="N39" s="129">
        <f t="shared" si="10"/>
        <v>0</v>
      </c>
      <c r="O39" s="93">
        <f t="shared" si="17"/>
        <v>0</v>
      </c>
      <c r="P39" s="129">
        <f t="shared" si="11"/>
        <v>0</v>
      </c>
      <c r="Q39" s="70"/>
    </row>
    <row r="40" spans="1:17" x14ac:dyDescent="0.65">
      <c r="A40" s="223" t="s">
        <v>203</v>
      </c>
      <c r="B40" s="224"/>
      <c r="C40" s="128">
        <f t="shared" si="12"/>
        <v>0</v>
      </c>
      <c r="D40" s="129">
        <f t="shared" si="7"/>
        <v>0</v>
      </c>
      <c r="E40" s="93">
        <f t="shared" si="13"/>
        <v>0</v>
      </c>
      <c r="F40" s="129">
        <f t="shared" si="7"/>
        <v>0</v>
      </c>
      <c r="G40" s="93">
        <f t="shared" si="18"/>
        <v>0</v>
      </c>
      <c r="H40" s="129">
        <f t="shared" si="14"/>
        <v>0</v>
      </c>
      <c r="I40" s="93">
        <f t="shared" si="15"/>
        <v>0</v>
      </c>
      <c r="J40" s="129">
        <f>I40*I$34</f>
        <v>0</v>
      </c>
      <c r="K40" s="93">
        <f t="shared" si="16"/>
        <v>0</v>
      </c>
      <c r="L40" s="129">
        <f t="shared" si="9"/>
        <v>0</v>
      </c>
      <c r="M40" s="93">
        <f t="shared" si="19"/>
        <v>0</v>
      </c>
      <c r="N40" s="129">
        <f t="shared" si="10"/>
        <v>0</v>
      </c>
      <c r="O40" s="93">
        <f t="shared" si="17"/>
        <v>0</v>
      </c>
      <c r="P40" s="129">
        <f t="shared" si="11"/>
        <v>0</v>
      </c>
      <c r="Q40" s="70"/>
    </row>
    <row r="41" spans="1:17" x14ac:dyDescent="0.65">
      <c r="A41" s="223" t="s">
        <v>204</v>
      </c>
      <c r="B41" s="224"/>
      <c r="C41" s="128">
        <f t="shared" si="12"/>
        <v>0</v>
      </c>
      <c r="D41" s="129">
        <f t="shared" si="7"/>
        <v>0</v>
      </c>
      <c r="E41" s="93">
        <f t="shared" si="13"/>
        <v>0</v>
      </c>
      <c r="F41" s="129">
        <f t="shared" si="7"/>
        <v>0</v>
      </c>
      <c r="G41" s="93">
        <f t="shared" si="18"/>
        <v>0</v>
      </c>
      <c r="H41" s="129">
        <f t="shared" si="14"/>
        <v>0</v>
      </c>
      <c r="I41" s="93">
        <f t="shared" si="15"/>
        <v>0</v>
      </c>
      <c r="J41" s="129">
        <f t="shared" si="8"/>
        <v>0</v>
      </c>
      <c r="K41" s="93">
        <f t="shared" si="16"/>
        <v>0</v>
      </c>
      <c r="L41" s="129">
        <f t="shared" si="9"/>
        <v>0</v>
      </c>
      <c r="M41" s="93">
        <f t="shared" si="19"/>
        <v>0</v>
      </c>
      <c r="N41" s="129">
        <f t="shared" si="10"/>
        <v>0</v>
      </c>
      <c r="O41" s="93">
        <f t="shared" si="17"/>
        <v>0</v>
      </c>
      <c r="P41" s="129">
        <f t="shared" si="11"/>
        <v>0</v>
      </c>
      <c r="Q41" s="70"/>
    </row>
    <row r="42" spans="1:17" x14ac:dyDescent="0.65">
      <c r="A42" s="223" t="s">
        <v>205</v>
      </c>
      <c r="B42" s="224"/>
      <c r="C42" s="128">
        <f t="shared" si="12"/>
        <v>0</v>
      </c>
      <c r="D42" s="129">
        <f t="shared" si="7"/>
        <v>0</v>
      </c>
      <c r="E42" s="93">
        <f t="shared" si="13"/>
        <v>0</v>
      </c>
      <c r="F42" s="129">
        <f t="shared" si="7"/>
        <v>0</v>
      </c>
      <c r="G42" s="93">
        <f t="shared" si="18"/>
        <v>0</v>
      </c>
      <c r="H42" s="129">
        <f t="shared" si="14"/>
        <v>0</v>
      </c>
      <c r="I42" s="93">
        <f t="shared" si="15"/>
        <v>0</v>
      </c>
      <c r="J42" s="129">
        <f t="shared" si="8"/>
        <v>0</v>
      </c>
      <c r="K42" s="93">
        <f>ROUND(K41*(1+$C$49),4)</f>
        <v>0</v>
      </c>
      <c r="L42" s="129">
        <f t="shared" si="9"/>
        <v>0</v>
      </c>
      <c r="M42" s="93">
        <f t="shared" si="19"/>
        <v>0</v>
      </c>
      <c r="N42" s="129">
        <f t="shared" si="10"/>
        <v>0</v>
      </c>
      <c r="O42" s="93">
        <f t="shared" si="17"/>
        <v>0</v>
      </c>
      <c r="P42" s="129">
        <f t="shared" si="11"/>
        <v>0</v>
      </c>
      <c r="Q42" s="70"/>
    </row>
    <row r="43" spans="1:17" x14ac:dyDescent="0.65">
      <c r="A43" s="223" t="s">
        <v>206</v>
      </c>
      <c r="B43" s="224"/>
      <c r="C43" s="128">
        <f t="shared" si="12"/>
        <v>0</v>
      </c>
      <c r="D43" s="129">
        <f t="shared" si="7"/>
        <v>0</v>
      </c>
      <c r="E43" s="93">
        <f t="shared" si="13"/>
        <v>0</v>
      </c>
      <c r="F43" s="129">
        <f t="shared" si="7"/>
        <v>0</v>
      </c>
      <c r="G43" s="93">
        <f t="shared" si="18"/>
        <v>0</v>
      </c>
      <c r="H43" s="129">
        <f t="shared" si="14"/>
        <v>0</v>
      </c>
      <c r="I43" s="93">
        <f t="shared" si="15"/>
        <v>0</v>
      </c>
      <c r="J43" s="129">
        <f t="shared" si="8"/>
        <v>0</v>
      </c>
      <c r="K43" s="93">
        <f t="shared" si="16"/>
        <v>0</v>
      </c>
      <c r="L43" s="129">
        <f t="shared" si="9"/>
        <v>0</v>
      </c>
      <c r="M43" s="93">
        <f t="shared" si="19"/>
        <v>0</v>
      </c>
      <c r="N43" s="129">
        <f t="shared" si="10"/>
        <v>0</v>
      </c>
      <c r="O43" s="93">
        <f t="shared" si="17"/>
        <v>0</v>
      </c>
      <c r="P43" s="129">
        <f t="shared" si="11"/>
        <v>0</v>
      </c>
      <c r="Q43" s="70"/>
    </row>
    <row r="44" spans="1:17" x14ac:dyDescent="0.65">
      <c r="A44" s="223" t="s">
        <v>207</v>
      </c>
      <c r="B44" s="224"/>
      <c r="C44" s="128">
        <f t="shared" si="12"/>
        <v>0</v>
      </c>
      <c r="D44" s="129">
        <f t="shared" si="7"/>
        <v>0</v>
      </c>
      <c r="E44" s="93">
        <f t="shared" si="13"/>
        <v>0</v>
      </c>
      <c r="F44" s="129">
        <f t="shared" si="7"/>
        <v>0</v>
      </c>
      <c r="G44" s="93">
        <f t="shared" si="18"/>
        <v>0</v>
      </c>
      <c r="H44" s="129">
        <f t="shared" si="14"/>
        <v>0</v>
      </c>
      <c r="I44" s="93">
        <f t="shared" si="15"/>
        <v>0</v>
      </c>
      <c r="J44" s="129">
        <f t="shared" si="8"/>
        <v>0</v>
      </c>
      <c r="K44" s="93">
        <f t="shared" si="16"/>
        <v>0</v>
      </c>
      <c r="L44" s="129">
        <f t="shared" si="9"/>
        <v>0</v>
      </c>
      <c r="M44" s="93">
        <f t="shared" si="19"/>
        <v>0</v>
      </c>
      <c r="N44" s="129">
        <f t="shared" si="10"/>
        <v>0</v>
      </c>
      <c r="O44" s="93">
        <f t="shared" si="17"/>
        <v>0</v>
      </c>
      <c r="P44" s="129">
        <f t="shared" si="11"/>
        <v>0</v>
      </c>
      <c r="Q44" s="70"/>
    </row>
    <row r="45" spans="1:17" s="100" customFormat="1" ht="14.5" x14ac:dyDescent="0.7">
      <c r="A45" s="205" t="s">
        <v>236</v>
      </c>
      <c r="B45" s="206"/>
      <c r="C45" s="115"/>
      <c r="D45" s="116">
        <f>SUM(D36:D44)</f>
        <v>0</v>
      </c>
      <c r="E45" s="96"/>
      <c r="F45" s="98">
        <f>SUM(F36:F44)</f>
        <v>0</v>
      </c>
      <c r="G45" s="96"/>
      <c r="H45" s="98">
        <f>SUM(H36:H44)</f>
        <v>0</v>
      </c>
      <c r="I45" s="96"/>
      <c r="J45" s="98">
        <f>SUM(J36:J44)</f>
        <v>0</v>
      </c>
      <c r="K45" s="96"/>
      <c r="L45" s="98">
        <f>SUM(L36:L44)</f>
        <v>0</v>
      </c>
      <c r="M45" s="96"/>
      <c r="N45" s="98">
        <f>SUM(N36:N44)</f>
        <v>0</v>
      </c>
      <c r="O45" s="96"/>
      <c r="P45" s="98">
        <f>SUM(P36:P44)</f>
        <v>0</v>
      </c>
      <c r="Q45" s="130"/>
    </row>
    <row r="46" spans="1:17" ht="15" thickBot="1" x14ac:dyDescent="0.8">
      <c r="A46" s="69"/>
      <c r="Q46" s="70"/>
    </row>
    <row r="47" spans="1:17" ht="15.25" thickBot="1" x14ac:dyDescent="0.85">
      <c r="A47" s="196" t="s">
        <v>226</v>
      </c>
      <c r="B47" s="197"/>
      <c r="C47" s="101">
        <f>SUM(D45:P45)</f>
        <v>0</v>
      </c>
      <c r="D47" s="102"/>
      <c r="Q47" s="70"/>
    </row>
    <row r="48" spans="1:17" x14ac:dyDescent="0.65">
      <c r="A48" s="69"/>
      <c r="Q48" s="70"/>
    </row>
    <row r="49" spans="1:17" x14ac:dyDescent="0.65">
      <c r="A49" s="136" t="s">
        <v>189</v>
      </c>
      <c r="C49" s="103">
        <v>0</v>
      </c>
      <c r="Q49" s="70"/>
    </row>
    <row r="50" spans="1:17" x14ac:dyDescent="0.65">
      <c r="A50" s="136" t="s">
        <v>213</v>
      </c>
      <c r="C50" s="131">
        <v>0</v>
      </c>
      <c r="Q50" s="70"/>
    </row>
    <row r="51" spans="1:17" ht="15" thickBot="1" x14ac:dyDescent="0.8">
      <c r="A51" s="144" t="s">
        <v>191</v>
      </c>
      <c r="B51" s="107"/>
      <c r="C51" s="107"/>
      <c r="D51" s="107"/>
      <c r="E51" s="108">
        <v>1</v>
      </c>
      <c r="F51" s="107"/>
      <c r="G51" s="108">
        <v>1</v>
      </c>
      <c r="H51" s="107"/>
      <c r="I51" s="108">
        <v>1</v>
      </c>
      <c r="J51" s="107"/>
      <c r="K51" s="108">
        <v>1</v>
      </c>
      <c r="L51" s="107"/>
      <c r="M51" s="108">
        <v>1</v>
      </c>
      <c r="N51" s="107"/>
      <c r="O51" s="108">
        <v>1</v>
      </c>
      <c r="P51" s="107"/>
      <c r="Q51" s="109"/>
    </row>
  </sheetData>
  <mergeCells count="61">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A18:B18"/>
    <mergeCell ref="K9:L9"/>
    <mergeCell ref="M9:N9"/>
    <mergeCell ref="O9:P9"/>
    <mergeCell ref="A10:B10"/>
    <mergeCell ref="A11:B11"/>
    <mergeCell ref="A12:B12"/>
    <mergeCell ref="I9:J9"/>
    <mergeCell ref="A13:B13"/>
    <mergeCell ref="A14:B14"/>
    <mergeCell ref="A15:B15"/>
    <mergeCell ref="A16:B16"/>
    <mergeCell ref="A17:B17"/>
    <mergeCell ref="A19:B19"/>
    <mergeCell ref="A20:B20"/>
    <mergeCell ref="A22:B22"/>
    <mergeCell ref="A29:Q29"/>
    <mergeCell ref="A31:B31"/>
    <mergeCell ref="C31:D31"/>
    <mergeCell ref="E31:F31"/>
    <mergeCell ref="G31:H31"/>
    <mergeCell ref="I31:J31"/>
    <mergeCell ref="K31:L31"/>
    <mergeCell ref="A39:B39"/>
    <mergeCell ref="M31:N31"/>
    <mergeCell ref="O31:P31"/>
    <mergeCell ref="A33:B33"/>
    <mergeCell ref="A34:B34"/>
    <mergeCell ref="C34:D34"/>
    <mergeCell ref="E34:F34"/>
    <mergeCell ref="G34:H34"/>
    <mergeCell ref="I34:J34"/>
    <mergeCell ref="K34:L34"/>
    <mergeCell ref="M34:N34"/>
    <mergeCell ref="O34:P34"/>
    <mergeCell ref="A35:B35"/>
    <mergeCell ref="A36:B36"/>
    <mergeCell ref="A37:B37"/>
    <mergeCell ref="A38:B38"/>
    <mergeCell ref="A47:B47"/>
    <mergeCell ref="A40:B40"/>
    <mergeCell ref="A41:B41"/>
    <mergeCell ref="A42:B42"/>
    <mergeCell ref="A43:B43"/>
    <mergeCell ref="A44:B44"/>
    <mergeCell ref="A45:B45"/>
  </mergeCells>
  <pageMargins left="0.25" right="0.25" top="0.25" bottom="0.25" header="0.3" footer="0.3"/>
  <pageSetup scale="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36"/>
  <sheetViews>
    <sheetView topLeftCell="D1" zoomScale="80" zoomScaleNormal="80" workbookViewId="0">
      <selection activeCell="O15" sqref="O15"/>
    </sheetView>
  </sheetViews>
  <sheetFormatPr defaultColWidth="9.1328125" defaultRowHeight="14.25" x14ac:dyDescent="0.65"/>
  <cols>
    <col min="1" max="1" width="31.1328125" style="3" bestFit="1" customWidth="1"/>
    <col min="2" max="2" width="25" style="3" bestFit="1" customWidth="1"/>
    <col min="3" max="3" width="17" style="3" bestFit="1" customWidth="1"/>
    <col min="4" max="4" width="8.26953125" style="3" bestFit="1" customWidth="1"/>
    <col min="5" max="7" width="12.7265625" style="3" customWidth="1"/>
    <col min="8" max="8" width="15.7265625" style="3" bestFit="1" customWidth="1"/>
    <col min="9" max="9" width="16.7265625" style="3" bestFit="1" customWidth="1"/>
    <col min="10" max="10" width="16.40625" style="3" bestFit="1" customWidth="1"/>
    <col min="11" max="11" width="16.7265625" style="3" bestFit="1" customWidth="1"/>
    <col min="12" max="12" width="18.1328125" style="3" bestFit="1" customWidth="1"/>
    <col min="13" max="13" width="16.7265625" style="3" bestFit="1" customWidth="1"/>
    <col min="14" max="14" width="18.1328125" style="3" bestFit="1" customWidth="1"/>
    <col min="15" max="15" width="16.7265625" style="3" bestFit="1" customWidth="1"/>
    <col min="16" max="16" width="18.1328125" style="3" bestFit="1" customWidth="1"/>
    <col min="17" max="17" width="16.7265625" style="3" bestFit="1" customWidth="1"/>
    <col min="18" max="18" width="12.7265625" style="3" customWidth="1"/>
    <col min="19" max="19" width="16.7265625" style="3" bestFit="1" customWidth="1"/>
    <col min="20" max="16384" width="9.1328125" style="3"/>
  </cols>
  <sheetData>
    <row r="1" spans="1:19" s="2" customFormat="1" ht="36.75" customHeight="1" x14ac:dyDescent="0.8">
      <c r="A1" s="222" t="s">
        <v>228</v>
      </c>
      <c r="B1" s="185"/>
      <c r="C1" s="185"/>
      <c r="D1" s="185"/>
      <c r="E1" s="185"/>
      <c r="F1" s="185"/>
      <c r="G1" s="185"/>
      <c r="H1" s="185"/>
      <c r="I1" s="185"/>
      <c r="J1" s="185"/>
      <c r="K1" s="185"/>
      <c r="L1" s="185"/>
      <c r="M1" s="185"/>
      <c r="N1" s="185"/>
      <c r="O1" s="185"/>
      <c r="P1" s="185"/>
      <c r="Q1" s="185"/>
      <c r="R1" s="185"/>
      <c r="S1" s="185"/>
    </row>
    <row r="3" spans="1:19" ht="15" thickBot="1" x14ac:dyDescent="0.8"/>
    <row r="4" spans="1:19" ht="14.5" x14ac:dyDescent="0.7">
      <c r="A4" s="215" t="s">
        <v>162</v>
      </c>
      <c r="B4" s="216"/>
      <c r="C4" s="216"/>
      <c r="D4" s="216"/>
      <c r="E4" s="216"/>
      <c r="F4" s="216"/>
      <c r="G4" s="216"/>
      <c r="H4" s="216"/>
      <c r="I4" s="216"/>
      <c r="J4" s="216"/>
      <c r="K4" s="216"/>
      <c r="L4" s="216"/>
      <c r="M4" s="216"/>
      <c r="N4" s="216"/>
      <c r="O4" s="216"/>
      <c r="P4" s="216"/>
      <c r="Q4" s="216"/>
      <c r="R4" s="216"/>
      <c r="S4" s="217"/>
    </row>
    <row r="5" spans="1:19" x14ac:dyDescent="0.65">
      <c r="A5" s="69"/>
      <c r="S5" s="70"/>
    </row>
    <row r="6" spans="1:19" ht="14.5" x14ac:dyDescent="0.7">
      <c r="A6" s="69"/>
      <c r="B6" s="122" t="s">
        <v>163</v>
      </c>
      <c r="C6" s="218" t="s">
        <v>164</v>
      </c>
      <c r="D6" s="219"/>
      <c r="E6" s="218" t="s">
        <v>165</v>
      </c>
      <c r="F6" s="220"/>
      <c r="G6" s="219"/>
      <c r="H6" s="218" t="s">
        <v>166</v>
      </c>
      <c r="I6" s="219"/>
      <c r="J6" s="218" t="s">
        <v>167</v>
      </c>
      <c r="K6" s="219"/>
      <c r="L6" s="218" t="s">
        <v>168</v>
      </c>
      <c r="M6" s="219"/>
      <c r="N6" s="218" t="s">
        <v>169</v>
      </c>
      <c r="O6" s="219"/>
      <c r="P6" s="218" t="s">
        <v>170</v>
      </c>
      <c r="Q6" s="219"/>
      <c r="R6" s="218" t="s">
        <v>171</v>
      </c>
      <c r="S6" s="221"/>
    </row>
    <row r="7" spans="1:19" ht="15" hidden="1" customHeight="1" x14ac:dyDescent="0.7">
      <c r="A7" s="69"/>
      <c r="B7" s="122" t="s">
        <v>172</v>
      </c>
      <c r="C7" s="71"/>
      <c r="D7" s="134"/>
      <c r="E7" s="72" t="s">
        <v>173</v>
      </c>
      <c r="G7" s="73"/>
      <c r="H7" s="72" t="s">
        <v>174</v>
      </c>
      <c r="I7" s="73"/>
      <c r="J7" s="72" t="s">
        <v>175</v>
      </c>
      <c r="K7" s="73"/>
      <c r="L7" s="72" t="s">
        <v>176</v>
      </c>
      <c r="M7" s="73"/>
      <c r="N7" s="72" t="s">
        <v>177</v>
      </c>
      <c r="O7" s="73"/>
      <c r="P7" s="72" t="s">
        <v>178</v>
      </c>
      <c r="Q7" s="73"/>
      <c r="R7" s="72" t="s">
        <v>179</v>
      </c>
      <c r="S7" s="70"/>
    </row>
    <row r="8" spans="1:19" s="81" customFormat="1" ht="14.5" x14ac:dyDescent="0.7">
      <c r="A8" s="74"/>
      <c r="B8" s="122" t="s">
        <v>180</v>
      </c>
      <c r="C8" s="75">
        <v>0</v>
      </c>
      <c r="D8" s="76">
        <v>25000</v>
      </c>
      <c r="E8" s="77">
        <v>0</v>
      </c>
      <c r="F8" s="78"/>
      <c r="G8" s="79">
        <v>25000</v>
      </c>
      <c r="H8" s="77">
        <v>25001</v>
      </c>
      <c r="I8" s="79">
        <v>75000</v>
      </c>
      <c r="J8" s="77">
        <v>75001</v>
      </c>
      <c r="K8" s="79">
        <v>125000</v>
      </c>
      <c r="L8" s="77">
        <v>125001</v>
      </c>
      <c r="M8" s="79">
        <v>175000</v>
      </c>
      <c r="N8" s="77">
        <v>175001</v>
      </c>
      <c r="O8" s="79">
        <v>225000</v>
      </c>
      <c r="P8" s="77">
        <v>225001</v>
      </c>
      <c r="Q8" s="79">
        <v>275000</v>
      </c>
      <c r="R8" s="77">
        <v>275001</v>
      </c>
      <c r="S8" s="80">
        <f>R8+49999</f>
        <v>325000</v>
      </c>
    </row>
    <row r="9" spans="1:19" s="85" customFormat="1" ht="14.5" x14ac:dyDescent="0.7">
      <c r="A9" s="82"/>
      <c r="B9" s="83" t="s">
        <v>181</v>
      </c>
      <c r="C9" s="84"/>
      <c r="D9" s="135"/>
      <c r="E9" s="212" t="s">
        <v>182</v>
      </c>
      <c r="F9" s="213"/>
      <c r="G9" s="214"/>
      <c r="H9" s="198">
        <f>ROUND(MEDIAN(H8,I8),0)</f>
        <v>50001</v>
      </c>
      <c r="I9" s="199"/>
      <c r="J9" s="198">
        <f>ROUND(MEDIAN(J8,K8),0)</f>
        <v>100001</v>
      </c>
      <c r="K9" s="199"/>
      <c r="L9" s="198">
        <f>ROUND(MEDIAN(L8,M8),0)</f>
        <v>150001</v>
      </c>
      <c r="M9" s="199"/>
      <c r="N9" s="198">
        <f>ROUND(MEDIAN(N8,O8),0)</f>
        <v>200001</v>
      </c>
      <c r="O9" s="199"/>
      <c r="P9" s="198">
        <f>ROUND(MEDIAN(P8,Q8),0)</f>
        <v>250001</v>
      </c>
      <c r="Q9" s="199"/>
      <c r="R9" s="198">
        <f>ROUND(MEDIAN(R8,S8),0)</f>
        <v>300001</v>
      </c>
      <c r="S9" s="200"/>
    </row>
    <row r="10" spans="1:19" s="2" customFormat="1" ht="24.75" customHeight="1" x14ac:dyDescent="0.7">
      <c r="A10" s="86"/>
      <c r="C10" s="201" t="s">
        <v>183</v>
      </c>
      <c r="D10" s="202"/>
      <c r="E10" s="125" t="s">
        <v>184</v>
      </c>
      <c r="F10" s="87" t="s">
        <v>185</v>
      </c>
      <c r="G10" s="126" t="s">
        <v>186</v>
      </c>
      <c r="H10" s="125" t="s">
        <v>184</v>
      </c>
      <c r="I10" s="126" t="s">
        <v>187</v>
      </c>
      <c r="J10" s="125" t="s">
        <v>184</v>
      </c>
      <c r="K10" s="126" t="s">
        <v>187</v>
      </c>
      <c r="L10" s="125" t="s">
        <v>184</v>
      </c>
      <c r="M10" s="126" t="s">
        <v>187</v>
      </c>
      <c r="N10" s="125" t="s">
        <v>184</v>
      </c>
      <c r="O10" s="126" t="s">
        <v>187</v>
      </c>
      <c r="P10" s="88" t="s">
        <v>184</v>
      </c>
      <c r="Q10" s="126" t="s">
        <v>187</v>
      </c>
      <c r="R10" s="125" t="s">
        <v>184</v>
      </c>
      <c r="S10" s="89" t="s">
        <v>187</v>
      </c>
    </row>
    <row r="11" spans="1:19" x14ac:dyDescent="0.65">
      <c r="A11" s="136" t="s">
        <v>15</v>
      </c>
      <c r="C11" s="203">
        <v>376016</v>
      </c>
      <c r="D11" s="204"/>
      <c r="E11" s="90" t="s">
        <v>188</v>
      </c>
      <c r="F11" s="91" t="s">
        <v>188</v>
      </c>
      <c r="G11" s="92" t="s">
        <v>188</v>
      </c>
      <c r="H11" s="113">
        <v>3.0999999999999999E-3</v>
      </c>
      <c r="I11" s="94">
        <f>ROUND((H$9-25000)*H11,2)</f>
        <v>77.5</v>
      </c>
      <c r="J11" s="93">
        <v>2.0999999999999999E-3</v>
      </c>
      <c r="K11" s="94">
        <f>ROUND((J$9-25000)*J11,2)</f>
        <v>157.5</v>
      </c>
      <c r="L11" s="93">
        <v>2.3999999999999998E-3</v>
      </c>
      <c r="M11" s="94">
        <f>ROUND((L$9-25000)*L11,2)</f>
        <v>300</v>
      </c>
      <c r="N11" s="93">
        <v>1.6999999999999999E-3</v>
      </c>
      <c r="O11" s="94">
        <f>ROUND((N$9-25000)*N11,2)</f>
        <v>297.5</v>
      </c>
      <c r="P11" s="93">
        <v>1.2999999999999999E-3</v>
      </c>
      <c r="Q11" s="94">
        <f>ROUND((P$9-25000)*P11,2)</f>
        <v>292.5</v>
      </c>
      <c r="R11" s="93">
        <v>1.1000000000000001E-3</v>
      </c>
      <c r="S11" s="94">
        <f>ROUND((R$9-25000)*R11,2)</f>
        <v>302.5</v>
      </c>
    </row>
    <row r="12" spans="1:19" s="100" customFormat="1" ht="14.5" x14ac:dyDescent="0.7">
      <c r="A12" s="205" t="s">
        <v>220</v>
      </c>
      <c r="B12" s="206"/>
      <c r="C12" s="207">
        <f>C11</f>
        <v>376016</v>
      </c>
      <c r="D12" s="208"/>
      <c r="E12" s="96"/>
      <c r="F12" s="97"/>
      <c r="G12" s="98">
        <f>SUM(G11:G11)</f>
        <v>0</v>
      </c>
      <c r="H12" s="96"/>
      <c r="I12" s="98">
        <f>SUM(I11:I11)</f>
        <v>77.5</v>
      </c>
      <c r="J12" s="96"/>
      <c r="K12" s="98">
        <f>SUM(K11:K11)</f>
        <v>157.5</v>
      </c>
      <c r="L12" s="96"/>
      <c r="M12" s="98">
        <f>SUM(M11:M11)</f>
        <v>300</v>
      </c>
      <c r="N12" s="96"/>
      <c r="O12" s="98">
        <f>SUM(O11:O11)</f>
        <v>297.5</v>
      </c>
      <c r="P12" s="96"/>
      <c r="Q12" s="98">
        <f>SUM(Q11:Q11)</f>
        <v>292.5</v>
      </c>
      <c r="R12" s="96"/>
      <c r="S12" s="99">
        <f>SUM(S11:S11)</f>
        <v>302.5</v>
      </c>
    </row>
    <row r="13" spans="1:19" ht="15" thickBot="1" x14ac:dyDescent="0.8">
      <c r="A13" s="69"/>
      <c r="S13" s="70"/>
    </row>
    <row r="14" spans="1:19" ht="15.25" thickBot="1" x14ac:dyDescent="0.85">
      <c r="A14" s="196" t="s">
        <v>220</v>
      </c>
      <c r="B14" s="197"/>
      <c r="C14" s="101">
        <f>SUM(E12:S12)+C12</f>
        <v>377443.5</v>
      </c>
      <c r="D14" s="122"/>
      <c r="E14" s="102"/>
      <c r="Q14" s="85"/>
      <c r="S14" s="70"/>
    </row>
    <row r="15" spans="1:19" x14ac:dyDescent="0.65">
      <c r="A15" s="69"/>
      <c r="S15" s="70"/>
    </row>
    <row r="16" spans="1:19" x14ac:dyDescent="0.65">
      <c r="A16" s="69" t="s">
        <v>189</v>
      </c>
      <c r="C16" s="103"/>
      <c r="S16" s="70"/>
    </row>
    <row r="17" spans="1:19" x14ac:dyDescent="0.65">
      <c r="A17" s="69" t="s">
        <v>190</v>
      </c>
      <c r="C17" s="104"/>
      <c r="J17" s="105"/>
      <c r="S17" s="70"/>
    </row>
    <row r="18" spans="1:19" ht="15" thickBot="1" x14ac:dyDescent="0.8">
      <c r="A18" s="106" t="s">
        <v>191</v>
      </c>
      <c r="B18" s="107"/>
      <c r="C18" s="107"/>
      <c r="D18" s="107"/>
      <c r="E18" s="107"/>
      <c r="F18" s="107"/>
      <c r="G18" s="107"/>
      <c r="H18" s="108"/>
      <c r="I18" s="107"/>
      <c r="J18" s="108"/>
      <c r="K18" s="107"/>
      <c r="L18" s="108"/>
      <c r="M18" s="107"/>
      <c r="N18" s="108"/>
      <c r="O18" s="107"/>
      <c r="P18" s="108"/>
      <c r="Q18" s="107"/>
      <c r="R18" s="108"/>
      <c r="S18" s="109"/>
    </row>
    <row r="21" spans="1:19" ht="15" thickBot="1" x14ac:dyDescent="0.8"/>
    <row r="22" spans="1:19" ht="14.5" x14ac:dyDescent="0.7">
      <c r="A22" s="215" t="s">
        <v>192</v>
      </c>
      <c r="B22" s="216"/>
      <c r="C22" s="216"/>
      <c r="D22" s="216"/>
      <c r="E22" s="216"/>
      <c r="F22" s="216"/>
      <c r="G22" s="216"/>
      <c r="H22" s="216"/>
      <c r="I22" s="216"/>
      <c r="J22" s="216"/>
      <c r="K22" s="216"/>
      <c r="L22" s="216"/>
      <c r="M22" s="216"/>
      <c r="N22" s="216"/>
      <c r="O22" s="216"/>
      <c r="P22" s="216"/>
      <c r="Q22" s="216"/>
      <c r="R22" s="216"/>
      <c r="S22" s="217"/>
    </row>
    <row r="23" spans="1:19" x14ac:dyDescent="0.65">
      <c r="A23" s="69"/>
      <c r="S23" s="70"/>
    </row>
    <row r="24" spans="1:19" ht="14.5" x14ac:dyDescent="0.7">
      <c r="A24" s="205" t="s">
        <v>163</v>
      </c>
      <c r="B24" s="209"/>
      <c r="C24" s="218" t="s">
        <v>164</v>
      </c>
      <c r="D24" s="219"/>
      <c r="E24" s="218" t="s">
        <v>165</v>
      </c>
      <c r="F24" s="220"/>
      <c r="G24" s="219"/>
      <c r="H24" s="218" t="s">
        <v>166</v>
      </c>
      <c r="I24" s="219"/>
      <c r="J24" s="218" t="s">
        <v>167</v>
      </c>
      <c r="K24" s="219"/>
      <c r="L24" s="218" t="s">
        <v>168</v>
      </c>
      <c r="M24" s="219"/>
      <c r="N24" s="218" t="s">
        <v>169</v>
      </c>
      <c r="O24" s="219"/>
      <c r="P24" s="218" t="s">
        <v>170</v>
      </c>
      <c r="Q24" s="219"/>
      <c r="R24" s="218" t="s">
        <v>171</v>
      </c>
      <c r="S24" s="221"/>
    </row>
    <row r="25" spans="1:19" ht="15" hidden="1" customHeight="1" x14ac:dyDescent="0.7">
      <c r="A25" s="69"/>
      <c r="B25" s="122" t="s">
        <v>172</v>
      </c>
      <c r="C25" s="71"/>
      <c r="D25" s="134"/>
      <c r="E25" s="72" t="s">
        <v>173</v>
      </c>
      <c r="G25" s="73"/>
      <c r="H25" s="72" t="s">
        <v>174</v>
      </c>
      <c r="I25" s="73"/>
      <c r="J25" s="72" t="s">
        <v>175</v>
      </c>
      <c r="K25" s="73"/>
      <c r="L25" s="72" t="s">
        <v>176</v>
      </c>
      <c r="M25" s="73"/>
      <c r="N25" s="72" t="s">
        <v>177</v>
      </c>
      <c r="O25" s="73"/>
      <c r="P25" s="72" t="s">
        <v>178</v>
      </c>
      <c r="Q25" s="73"/>
      <c r="R25" s="72" t="s">
        <v>179</v>
      </c>
      <c r="S25" s="70"/>
    </row>
    <row r="26" spans="1:19" s="81" customFormat="1" ht="14.5" x14ac:dyDescent="0.7">
      <c r="A26" s="205" t="s">
        <v>193</v>
      </c>
      <c r="B26" s="209"/>
      <c r="C26" s="75">
        <v>0</v>
      </c>
      <c r="D26" s="76">
        <v>50000</v>
      </c>
      <c r="E26" s="77">
        <v>0</v>
      </c>
      <c r="F26" s="78"/>
      <c r="G26" s="79">
        <v>50000</v>
      </c>
      <c r="H26" s="77">
        <v>50001</v>
      </c>
      <c r="I26" s="79">
        <v>100000</v>
      </c>
      <c r="J26" s="77">
        <v>100001</v>
      </c>
      <c r="K26" s="79">
        <v>150000</v>
      </c>
      <c r="L26" s="77">
        <v>150001</v>
      </c>
      <c r="M26" s="79">
        <v>200000</v>
      </c>
      <c r="N26" s="77">
        <v>200001</v>
      </c>
      <c r="O26" s="79">
        <v>250000</v>
      </c>
      <c r="P26" s="77">
        <v>250001</v>
      </c>
      <c r="Q26" s="79">
        <v>300000</v>
      </c>
      <c r="R26" s="77">
        <v>300001</v>
      </c>
      <c r="S26" s="80">
        <f>R26+49999</f>
        <v>350000</v>
      </c>
    </row>
    <row r="27" spans="1:19" s="85" customFormat="1" ht="14.5" x14ac:dyDescent="0.7">
      <c r="A27" s="210" t="s">
        <v>194</v>
      </c>
      <c r="B27" s="211"/>
      <c r="C27" s="84"/>
      <c r="D27" s="135"/>
      <c r="E27" s="212" t="s">
        <v>182</v>
      </c>
      <c r="F27" s="213"/>
      <c r="G27" s="214"/>
      <c r="H27" s="198">
        <f>ROUND(MEDIAN(H26,I26),0)</f>
        <v>75001</v>
      </c>
      <c r="I27" s="199"/>
      <c r="J27" s="198">
        <f>ROUND(MEDIAN(J26,K26),0)</f>
        <v>125001</v>
      </c>
      <c r="K27" s="199"/>
      <c r="L27" s="198">
        <f>ROUND(MEDIAN(L26,M26),0)</f>
        <v>175001</v>
      </c>
      <c r="M27" s="199"/>
      <c r="N27" s="198">
        <f>ROUND(MEDIAN(N26,O26),0)</f>
        <v>225001</v>
      </c>
      <c r="O27" s="199"/>
      <c r="P27" s="198">
        <f>ROUND(MEDIAN(P26,Q26),0)</f>
        <v>275001</v>
      </c>
      <c r="Q27" s="199"/>
      <c r="R27" s="198">
        <f>ROUND(MEDIAN(R26,S26),0)</f>
        <v>325001</v>
      </c>
      <c r="S27" s="200"/>
    </row>
    <row r="28" spans="1:19" s="2" customFormat="1" ht="24.75" customHeight="1" x14ac:dyDescent="0.7">
      <c r="A28" s="86"/>
      <c r="C28" s="201" t="s">
        <v>183</v>
      </c>
      <c r="D28" s="202"/>
      <c r="E28" s="125" t="s">
        <v>184</v>
      </c>
      <c r="F28" s="87" t="s">
        <v>185</v>
      </c>
      <c r="G28" s="126" t="s">
        <v>186</v>
      </c>
      <c r="H28" s="125" t="s">
        <v>184</v>
      </c>
      <c r="I28" s="126" t="s">
        <v>187</v>
      </c>
      <c r="J28" s="125" t="s">
        <v>184</v>
      </c>
      <c r="K28" s="126" t="s">
        <v>187</v>
      </c>
      <c r="L28" s="125" t="s">
        <v>184</v>
      </c>
      <c r="M28" s="126" t="s">
        <v>187</v>
      </c>
      <c r="N28" s="125" t="s">
        <v>184</v>
      </c>
      <c r="O28" s="126" t="s">
        <v>187</v>
      </c>
      <c r="P28" s="125" t="s">
        <v>184</v>
      </c>
      <c r="Q28" s="126" t="s">
        <v>187</v>
      </c>
      <c r="R28" s="125" t="s">
        <v>184</v>
      </c>
      <c r="S28" s="89" t="s">
        <v>187</v>
      </c>
    </row>
    <row r="29" spans="1:19" x14ac:dyDescent="0.65">
      <c r="A29" s="136" t="s">
        <v>15</v>
      </c>
      <c r="C29" s="203">
        <v>0</v>
      </c>
      <c r="D29" s="204"/>
      <c r="E29" s="90" t="s">
        <v>188</v>
      </c>
      <c r="F29" s="91" t="s">
        <v>188</v>
      </c>
      <c r="G29" s="92" t="s">
        <v>188</v>
      </c>
      <c r="H29" s="93">
        <f>ROUND(C35*H$36,4)</f>
        <v>0</v>
      </c>
      <c r="I29" s="94">
        <f>ROUND((H$27-25000)*H29,2)</f>
        <v>0</v>
      </c>
      <c r="J29" s="93">
        <f>ROUND(H29*J$36,4)</f>
        <v>0</v>
      </c>
      <c r="K29" s="94">
        <f>ROUND((J$27-25000)*J29,2)</f>
        <v>0</v>
      </c>
      <c r="L29" s="93">
        <f>ROUND(J29*L$36,4)</f>
        <v>0</v>
      </c>
      <c r="M29" s="94">
        <f>ROUND((L$27-25000)*L29,2)</f>
        <v>0</v>
      </c>
      <c r="N29" s="93">
        <f>ROUND(L29*N$36,4)</f>
        <v>0</v>
      </c>
      <c r="O29" s="94">
        <f>ROUND((N$27-25000)*N29,2)</f>
        <v>0</v>
      </c>
      <c r="P29" s="93">
        <f>ROUND(N29*P$36,4)</f>
        <v>0</v>
      </c>
      <c r="Q29" s="94">
        <f>ROUND((P$27-25000)*P29,2)</f>
        <v>0</v>
      </c>
      <c r="R29" s="93">
        <f>ROUND(P29*R$36,4)</f>
        <v>0</v>
      </c>
      <c r="S29" s="95">
        <f>ROUND((R$27-25000)*R29,2)</f>
        <v>0</v>
      </c>
    </row>
    <row r="30" spans="1:19" s="100" customFormat="1" ht="14.5" x14ac:dyDescent="0.7">
      <c r="A30" s="205" t="s">
        <v>220</v>
      </c>
      <c r="B30" s="206"/>
      <c r="C30" s="207">
        <f>C29</f>
        <v>0</v>
      </c>
      <c r="D30" s="208"/>
      <c r="E30" s="96"/>
      <c r="F30" s="97"/>
      <c r="G30" s="98">
        <f>SUM(G29:G29)</f>
        <v>0</v>
      </c>
      <c r="H30" s="96"/>
      <c r="I30" s="98">
        <f>SUM(I29:I29)</f>
        <v>0</v>
      </c>
      <c r="J30" s="96"/>
      <c r="K30" s="98">
        <f>SUM(K29:K29)</f>
        <v>0</v>
      </c>
      <c r="L30" s="96"/>
      <c r="M30" s="98">
        <f>SUM(M29:M29)</f>
        <v>0</v>
      </c>
      <c r="N30" s="96"/>
      <c r="O30" s="98">
        <f>SUM(O29:O29)</f>
        <v>0</v>
      </c>
      <c r="P30" s="96"/>
      <c r="Q30" s="98">
        <f>SUM(Q29:Q29)</f>
        <v>0</v>
      </c>
      <c r="R30" s="96"/>
      <c r="S30" s="99">
        <f>SUM(S29:S29)</f>
        <v>0</v>
      </c>
    </row>
    <row r="31" spans="1:19" ht="15" thickBot="1" x14ac:dyDescent="0.8">
      <c r="A31" s="69"/>
      <c r="S31" s="70"/>
    </row>
    <row r="32" spans="1:19" ht="15.25" thickBot="1" x14ac:dyDescent="0.85">
      <c r="A32" s="196" t="s">
        <v>220</v>
      </c>
      <c r="B32" s="197"/>
      <c r="C32" s="101">
        <f>SUM(E30:S30)+C30</f>
        <v>0</v>
      </c>
      <c r="D32" s="122"/>
      <c r="E32" s="102"/>
      <c r="Q32" s="85"/>
      <c r="S32" s="70"/>
    </row>
    <row r="33" spans="1:19" x14ac:dyDescent="0.65">
      <c r="A33" s="69"/>
      <c r="S33" s="70"/>
    </row>
    <row r="34" spans="1:19" x14ac:dyDescent="0.65">
      <c r="A34" s="69" t="s">
        <v>189</v>
      </c>
      <c r="C34" s="103">
        <v>0</v>
      </c>
      <c r="S34" s="70"/>
    </row>
    <row r="35" spans="1:19" x14ac:dyDescent="0.65">
      <c r="A35" s="69" t="s">
        <v>190</v>
      </c>
      <c r="C35" s="104">
        <v>0</v>
      </c>
      <c r="S35" s="70"/>
    </row>
    <row r="36" spans="1:19" ht="15" thickBot="1" x14ac:dyDescent="0.8">
      <c r="A36" s="106" t="s">
        <v>191</v>
      </c>
      <c r="B36" s="107"/>
      <c r="C36" s="107"/>
      <c r="D36" s="107"/>
      <c r="E36" s="107"/>
      <c r="F36" s="107"/>
      <c r="G36" s="107"/>
      <c r="H36" s="108">
        <v>1</v>
      </c>
      <c r="I36" s="107"/>
      <c r="J36" s="108">
        <v>1</v>
      </c>
      <c r="K36" s="107"/>
      <c r="L36" s="108">
        <v>1</v>
      </c>
      <c r="M36" s="107"/>
      <c r="N36" s="108">
        <v>1</v>
      </c>
      <c r="O36" s="107"/>
      <c r="P36" s="108">
        <v>1</v>
      </c>
      <c r="Q36" s="107"/>
      <c r="R36" s="108">
        <v>1</v>
      </c>
      <c r="S36" s="109"/>
    </row>
  </sheetData>
  <mergeCells count="46">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 ref="A22:S22"/>
    <mergeCell ref="A24:B24"/>
    <mergeCell ref="C24:D24"/>
    <mergeCell ref="E24:G24"/>
    <mergeCell ref="H24:I24"/>
    <mergeCell ref="J24:K24"/>
    <mergeCell ref="L24:M24"/>
    <mergeCell ref="N24:O24"/>
    <mergeCell ref="P24:Q24"/>
    <mergeCell ref="R24:S24"/>
    <mergeCell ref="A26:B26"/>
    <mergeCell ref="A27:B27"/>
    <mergeCell ref="E27:G27"/>
    <mergeCell ref="H27:I27"/>
    <mergeCell ref="J27:K27"/>
    <mergeCell ref="A32:B32"/>
    <mergeCell ref="N27:O27"/>
    <mergeCell ref="P27:Q27"/>
    <mergeCell ref="R27:S27"/>
    <mergeCell ref="C28:D28"/>
    <mergeCell ref="C29:D29"/>
    <mergeCell ref="A30:B30"/>
    <mergeCell ref="C30:D30"/>
    <mergeCell ref="L27:M27"/>
  </mergeCells>
  <pageMargins left="0.25" right="0.25" top="0.25" bottom="0.25" header="0.3" footer="0.3"/>
  <pageSetup scale="45" orientation="landscape" r:id="rId1"/>
  <rowBreaks count="1" manualBreakCount="1">
    <brk id="1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51"/>
  <sheetViews>
    <sheetView topLeftCell="M3" zoomScale="80" zoomScaleNormal="80" workbookViewId="0">
      <selection activeCell="V25" sqref="V25"/>
    </sheetView>
  </sheetViews>
  <sheetFormatPr defaultColWidth="9.1328125" defaultRowHeight="14.25" x14ac:dyDescent="0.65"/>
  <cols>
    <col min="1" max="1" width="47" style="3" customWidth="1"/>
    <col min="2" max="2" width="1.26953125" style="3" customWidth="1"/>
    <col min="3" max="3" width="23.54296875" style="3" customWidth="1"/>
    <col min="4" max="4" width="21.7265625" style="3" customWidth="1"/>
    <col min="5" max="8" width="12.7265625" style="3" customWidth="1"/>
    <col min="9" max="9" width="27.26953125" style="3" customWidth="1"/>
    <col min="10" max="10" width="21.7265625" style="3" customWidth="1"/>
    <col min="11" max="11" width="18" style="3" customWidth="1"/>
    <col min="12" max="12" width="17.26953125" style="3" customWidth="1"/>
    <col min="13" max="13" width="24.1328125" style="3" customWidth="1"/>
    <col min="14" max="14" width="12.7265625" style="3" customWidth="1"/>
    <col min="15" max="15" width="16.26953125" style="3" bestFit="1" customWidth="1"/>
    <col min="16" max="16" width="26.54296875" style="3" customWidth="1"/>
    <col min="17" max="17" width="12.7265625" style="3" customWidth="1"/>
    <col min="18" max="18" width="16.26953125" style="3" bestFit="1" customWidth="1"/>
    <col min="19" max="19" width="20.7265625" style="3" customWidth="1"/>
    <col min="20" max="20" width="12.7265625" style="3" customWidth="1"/>
    <col min="21" max="21" width="19.54296875" style="3" bestFit="1" customWidth="1"/>
    <col min="22" max="22" width="23.40625" style="3" bestFit="1" customWidth="1"/>
    <col min="23" max="23" width="12.7265625" style="3" customWidth="1"/>
    <col min="24" max="24" width="16.26953125" style="3" bestFit="1" customWidth="1"/>
    <col min="25" max="25" width="21.54296875" style="3" customWidth="1"/>
    <col min="26" max="16384" width="9.1328125" style="3"/>
  </cols>
  <sheetData>
    <row r="1" spans="1:26" ht="35.25" customHeight="1" x14ac:dyDescent="0.8">
      <c r="A1" s="222" t="s">
        <v>229</v>
      </c>
      <c r="B1" s="185"/>
      <c r="C1" s="185"/>
      <c r="D1" s="185"/>
      <c r="E1" s="185"/>
      <c r="F1" s="185"/>
      <c r="G1" s="185"/>
      <c r="H1" s="185"/>
      <c r="I1" s="185"/>
      <c r="J1" s="185"/>
      <c r="K1" s="185"/>
      <c r="L1" s="185"/>
      <c r="M1" s="185"/>
      <c r="N1" s="185"/>
      <c r="O1" s="185"/>
      <c r="P1" s="185"/>
      <c r="Q1" s="185"/>
      <c r="R1" s="185"/>
      <c r="S1" s="185"/>
    </row>
    <row r="2" spans="1:26" x14ac:dyDescent="0.65">
      <c r="A2" s="110"/>
    </row>
    <row r="3" spans="1:26" ht="15" thickBot="1" x14ac:dyDescent="0.8"/>
    <row r="4" spans="1:26" ht="14.5" x14ac:dyDescent="0.7">
      <c r="A4" s="215" t="s">
        <v>195</v>
      </c>
      <c r="B4" s="216"/>
      <c r="C4" s="216"/>
      <c r="D4" s="216"/>
      <c r="E4" s="216"/>
      <c r="F4" s="216"/>
      <c r="G4" s="216"/>
      <c r="H4" s="216"/>
      <c r="I4" s="216"/>
      <c r="J4" s="216"/>
      <c r="K4" s="216"/>
      <c r="L4" s="216"/>
      <c r="M4" s="216"/>
      <c r="N4" s="216"/>
      <c r="O4" s="216"/>
      <c r="P4" s="216"/>
      <c r="Q4" s="216"/>
      <c r="R4" s="216"/>
      <c r="S4" s="216"/>
      <c r="T4" s="216"/>
      <c r="U4" s="216"/>
      <c r="V4" s="216"/>
      <c r="W4" s="216"/>
      <c r="X4" s="216"/>
      <c r="Y4" s="217"/>
    </row>
    <row r="5" spans="1:26" x14ac:dyDescent="0.65">
      <c r="A5" s="69"/>
      <c r="Y5" s="70"/>
    </row>
    <row r="6" spans="1:26" ht="14.5" x14ac:dyDescent="0.7">
      <c r="A6" s="69"/>
      <c r="B6" s="122" t="s">
        <v>163</v>
      </c>
      <c r="C6" s="218" t="s">
        <v>164</v>
      </c>
      <c r="D6" s="219"/>
      <c r="E6" s="218" t="s">
        <v>165</v>
      </c>
      <c r="F6" s="220"/>
      <c r="G6" s="219"/>
      <c r="H6" s="218" t="s">
        <v>166</v>
      </c>
      <c r="I6" s="220"/>
      <c r="J6" s="219"/>
      <c r="K6" s="218" t="s">
        <v>167</v>
      </c>
      <c r="L6" s="220"/>
      <c r="M6" s="219"/>
      <c r="N6" s="218" t="s">
        <v>168</v>
      </c>
      <c r="O6" s="220"/>
      <c r="P6" s="219"/>
      <c r="Q6" s="218" t="s">
        <v>169</v>
      </c>
      <c r="R6" s="220"/>
      <c r="S6" s="219"/>
      <c r="T6" s="218" t="s">
        <v>170</v>
      </c>
      <c r="U6" s="220"/>
      <c r="V6" s="219"/>
      <c r="W6" s="218" t="s">
        <v>171</v>
      </c>
      <c r="X6" s="220"/>
      <c r="Y6" s="221"/>
    </row>
    <row r="7" spans="1:26" ht="14.5" hidden="1" x14ac:dyDescent="0.7">
      <c r="A7" s="69"/>
      <c r="B7" s="122" t="s">
        <v>172</v>
      </c>
      <c r="C7" s="71"/>
      <c r="D7" s="134"/>
      <c r="E7" s="72" t="s">
        <v>173</v>
      </c>
      <c r="G7" s="73"/>
      <c r="H7" s="72" t="s">
        <v>174</v>
      </c>
      <c r="J7" s="73"/>
      <c r="K7" s="72" t="s">
        <v>175</v>
      </c>
      <c r="M7" s="73"/>
      <c r="N7" s="72" t="s">
        <v>176</v>
      </c>
      <c r="P7" s="73"/>
      <c r="Q7" s="72" t="s">
        <v>177</v>
      </c>
      <c r="S7" s="73"/>
      <c r="T7" s="72" t="s">
        <v>178</v>
      </c>
      <c r="V7" s="73"/>
      <c r="W7" s="72" t="s">
        <v>179</v>
      </c>
      <c r="Y7" s="70"/>
    </row>
    <row r="8" spans="1:26" s="81" customFormat="1" ht="14.5" x14ac:dyDescent="0.7">
      <c r="A8" s="74"/>
      <c r="B8" s="122" t="s">
        <v>180</v>
      </c>
      <c r="C8" s="75">
        <v>0</v>
      </c>
      <c r="D8" s="76">
        <v>25000</v>
      </c>
      <c r="E8" s="77">
        <v>0</v>
      </c>
      <c r="F8" s="78"/>
      <c r="G8" s="79">
        <v>25000</v>
      </c>
      <c r="H8" s="77">
        <v>25001</v>
      </c>
      <c r="I8" s="78"/>
      <c r="J8" s="79">
        <v>75000</v>
      </c>
      <c r="K8" s="77">
        <v>75001</v>
      </c>
      <c r="L8" s="78"/>
      <c r="M8" s="79">
        <v>125000</v>
      </c>
      <c r="N8" s="77">
        <v>125001</v>
      </c>
      <c r="O8" s="78"/>
      <c r="P8" s="79">
        <v>175000</v>
      </c>
      <c r="Q8" s="77">
        <v>175001</v>
      </c>
      <c r="R8" s="78"/>
      <c r="S8" s="79">
        <v>225000</v>
      </c>
      <c r="T8" s="77">
        <v>225001</v>
      </c>
      <c r="U8" s="78"/>
      <c r="V8" s="79">
        <v>275000</v>
      </c>
      <c r="W8" s="77">
        <v>275001</v>
      </c>
      <c r="X8" s="78"/>
      <c r="Y8" s="80">
        <f>W8+49999</f>
        <v>325000</v>
      </c>
    </row>
    <row r="9" spans="1:26" s="85" customFormat="1" ht="14.5" x14ac:dyDescent="0.7">
      <c r="A9" s="82"/>
      <c r="B9" s="83" t="s">
        <v>181</v>
      </c>
      <c r="C9" s="84"/>
      <c r="D9" s="135"/>
      <c r="E9" s="212" t="s">
        <v>182</v>
      </c>
      <c r="F9" s="213"/>
      <c r="G9" s="214"/>
      <c r="H9" s="198">
        <f>ROUND(MEDIAN(H8,J8),0)</f>
        <v>50001</v>
      </c>
      <c r="I9" s="225"/>
      <c r="J9" s="199"/>
      <c r="K9" s="198">
        <f>ROUND(MEDIAN(K8,M8),0)</f>
        <v>100001</v>
      </c>
      <c r="L9" s="225"/>
      <c r="M9" s="199"/>
      <c r="N9" s="198">
        <f>ROUND(MEDIAN(N8,P8),0)</f>
        <v>150001</v>
      </c>
      <c r="O9" s="225"/>
      <c r="P9" s="199"/>
      <c r="Q9" s="198">
        <f>ROUND(MEDIAN(Q8,S8),0)</f>
        <v>200001</v>
      </c>
      <c r="R9" s="225"/>
      <c r="S9" s="199"/>
      <c r="T9" s="198">
        <f>ROUND(MEDIAN(T8,V8),0)</f>
        <v>250001</v>
      </c>
      <c r="U9" s="225"/>
      <c r="V9" s="199"/>
      <c r="W9" s="198">
        <f>ROUND(MEDIAN(W8,Y8),0)</f>
        <v>300001</v>
      </c>
      <c r="X9" s="225"/>
      <c r="Y9" s="200"/>
    </row>
    <row r="10" spans="1:26" s="2" customFormat="1" ht="24.25" x14ac:dyDescent="0.7">
      <c r="A10" s="86" t="s">
        <v>196</v>
      </c>
      <c r="C10" s="125" t="s">
        <v>197</v>
      </c>
      <c r="D10" s="126" t="s">
        <v>198</v>
      </c>
      <c r="E10" s="125" t="s">
        <v>184</v>
      </c>
      <c r="F10" s="87" t="s">
        <v>185</v>
      </c>
      <c r="G10" s="126" t="s">
        <v>186</v>
      </c>
      <c r="H10" s="125" t="s">
        <v>184</v>
      </c>
      <c r="I10" s="87" t="s">
        <v>185</v>
      </c>
      <c r="J10" s="126" t="s">
        <v>186</v>
      </c>
      <c r="K10" s="125" t="s">
        <v>184</v>
      </c>
      <c r="L10" s="87" t="s">
        <v>185</v>
      </c>
      <c r="M10" s="126" t="s">
        <v>186</v>
      </c>
      <c r="N10" s="125" t="s">
        <v>184</v>
      </c>
      <c r="O10" s="87" t="s">
        <v>185</v>
      </c>
      <c r="P10" s="126" t="s">
        <v>186</v>
      </c>
      <c r="Q10" s="111"/>
      <c r="R10" s="87" t="s">
        <v>185</v>
      </c>
      <c r="S10" s="126" t="s">
        <v>186</v>
      </c>
      <c r="T10" s="125" t="s">
        <v>184</v>
      </c>
      <c r="U10" s="87" t="s">
        <v>185</v>
      </c>
      <c r="V10" s="126" t="s">
        <v>186</v>
      </c>
      <c r="W10" s="125" t="s">
        <v>184</v>
      </c>
      <c r="X10" s="87" t="s">
        <v>185</v>
      </c>
      <c r="Y10" s="89" t="s">
        <v>186</v>
      </c>
    </row>
    <row r="11" spans="1:26" x14ac:dyDescent="0.65">
      <c r="A11" s="223" t="s">
        <v>199</v>
      </c>
      <c r="B11" s="224"/>
      <c r="C11" s="112">
        <v>15.41</v>
      </c>
      <c r="D11" s="94">
        <f>C11*12</f>
        <v>184.92000000000002</v>
      </c>
      <c r="E11" s="90" t="s">
        <v>188</v>
      </c>
      <c r="F11" s="90" t="s">
        <v>188</v>
      </c>
      <c r="G11" s="90" t="s">
        <v>188</v>
      </c>
      <c r="H11" s="113">
        <v>2.9999999999999997E-4</v>
      </c>
      <c r="I11" s="102">
        <f>ROUND((H$9-25000)*H11,2)</f>
        <v>7.5</v>
      </c>
      <c r="J11" s="94">
        <f>I11*12</f>
        <v>90</v>
      </c>
      <c r="K11" s="113">
        <v>2.0000000000000001E-4</v>
      </c>
      <c r="L11" s="102">
        <f>ROUND((K$9-25000)*K11,2)</f>
        <v>15</v>
      </c>
      <c r="M11" s="94">
        <f>L11*12</f>
        <v>180</v>
      </c>
      <c r="N11" s="113">
        <v>2.0000000000000001E-4</v>
      </c>
      <c r="O11" s="102">
        <f>ROUND((N$9-25000)*N11,2)</f>
        <v>25</v>
      </c>
      <c r="P11" s="94">
        <f>O11*12</f>
        <v>300</v>
      </c>
      <c r="Q11" s="113">
        <v>1E-4</v>
      </c>
      <c r="R11" s="102">
        <f>ROUND((Q$9-25000)*Q11,2)</f>
        <v>17.5</v>
      </c>
      <c r="S11" s="94">
        <f>R11*12</f>
        <v>210</v>
      </c>
      <c r="T11" s="113">
        <v>1E-4</v>
      </c>
      <c r="U11" s="102">
        <f>ROUND((T$9-25000)*T11,2)</f>
        <v>22.5</v>
      </c>
      <c r="V11" s="94">
        <f>U11*12</f>
        <v>270</v>
      </c>
      <c r="W11" s="113">
        <v>1E-4</v>
      </c>
      <c r="X11" s="102">
        <f>ROUND((W$9-25000)*W11,2)</f>
        <v>27.5</v>
      </c>
      <c r="Y11" s="94">
        <f>X11*12</f>
        <v>330</v>
      </c>
      <c r="Z11" s="2"/>
    </row>
    <row r="12" spans="1:26" x14ac:dyDescent="0.65">
      <c r="A12" s="223" t="s">
        <v>200</v>
      </c>
      <c r="B12" s="224"/>
      <c r="C12" s="112">
        <v>15.72</v>
      </c>
      <c r="D12" s="94">
        <f>C12*12</f>
        <v>188.64000000000001</v>
      </c>
      <c r="E12" s="90" t="s">
        <v>188</v>
      </c>
      <c r="F12" s="90" t="s">
        <v>188</v>
      </c>
      <c r="G12" s="90" t="s">
        <v>188</v>
      </c>
      <c r="H12" s="114">
        <v>2.9999999999999997E-4</v>
      </c>
      <c r="I12" s="102">
        <f t="shared" ref="I12:I19" si="0">ROUND((H$9-25000)*H12,2)</f>
        <v>7.5</v>
      </c>
      <c r="J12" s="94">
        <f t="shared" ref="J12:J19" si="1">I12*12</f>
        <v>90</v>
      </c>
      <c r="K12" s="114">
        <v>2.0000000000000001E-4</v>
      </c>
      <c r="L12" s="102">
        <f t="shared" ref="L12:L19" si="2">ROUND((K$9-25000)*K12,2)</f>
        <v>15</v>
      </c>
      <c r="M12" s="94">
        <f t="shared" ref="M12:M19" si="3">L12*12</f>
        <v>180</v>
      </c>
      <c r="N12" s="114">
        <v>2.0000000000000001E-4</v>
      </c>
      <c r="O12" s="102">
        <f t="shared" ref="O12:O19" si="4">ROUND((N$9-25000)*N12,2)</f>
        <v>25</v>
      </c>
      <c r="P12" s="94">
        <f t="shared" ref="P12:P19" si="5">O12*12</f>
        <v>300</v>
      </c>
      <c r="Q12" s="114">
        <v>1E-4</v>
      </c>
      <c r="R12" s="102">
        <f t="shared" ref="R12:R19" si="6">ROUND((Q$9-25000)*Q12,2)</f>
        <v>17.5</v>
      </c>
      <c r="S12" s="94">
        <f t="shared" ref="S12:S19" si="7">R12*12</f>
        <v>210</v>
      </c>
      <c r="T12" s="114">
        <v>1E-4</v>
      </c>
      <c r="U12" s="102">
        <f t="shared" ref="U12:U19" si="8">ROUND((T$9-25000)*T12,2)</f>
        <v>22.5</v>
      </c>
      <c r="V12" s="94">
        <f t="shared" ref="V12:V19" si="9">U12*12</f>
        <v>270</v>
      </c>
      <c r="W12" s="114">
        <v>1E-4</v>
      </c>
      <c r="X12" s="102">
        <f t="shared" ref="X12:X19" si="10">ROUND((W$9-25000)*W12,2)</f>
        <v>27.5</v>
      </c>
      <c r="Y12" s="94">
        <f t="shared" ref="Y12:Y19" si="11">X12*12</f>
        <v>330</v>
      </c>
    </row>
    <row r="13" spans="1:26" x14ac:dyDescent="0.65">
      <c r="A13" s="223" t="s">
        <v>201</v>
      </c>
      <c r="B13" s="224"/>
      <c r="C13" s="112">
        <v>16.04</v>
      </c>
      <c r="D13" s="94">
        <f t="shared" ref="D13:D19" si="12">C13*12</f>
        <v>192.48</v>
      </c>
      <c r="E13" s="90" t="s">
        <v>188</v>
      </c>
      <c r="F13" s="90" t="s">
        <v>188</v>
      </c>
      <c r="G13" s="90" t="s">
        <v>188</v>
      </c>
      <c r="H13" s="114">
        <v>2.9999999999999997E-4</v>
      </c>
      <c r="I13" s="102">
        <f t="shared" si="0"/>
        <v>7.5</v>
      </c>
      <c r="J13" s="94">
        <f t="shared" si="1"/>
        <v>90</v>
      </c>
      <c r="K13" s="114">
        <v>2.0000000000000001E-4</v>
      </c>
      <c r="L13" s="102">
        <f t="shared" si="2"/>
        <v>15</v>
      </c>
      <c r="M13" s="94">
        <f t="shared" si="3"/>
        <v>180</v>
      </c>
      <c r="N13" s="114">
        <v>2.0000000000000001E-4</v>
      </c>
      <c r="O13" s="102">
        <f t="shared" si="4"/>
        <v>25</v>
      </c>
      <c r="P13" s="94">
        <f t="shared" si="5"/>
        <v>300</v>
      </c>
      <c r="Q13" s="114">
        <v>1E-4</v>
      </c>
      <c r="R13" s="102">
        <f t="shared" si="6"/>
        <v>17.5</v>
      </c>
      <c r="S13" s="94">
        <f t="shared" si="7"/>
        <v>210</v>
      </c>
      <c r="T13" s="114">
        <v>1E-4</v>
      </c>
      <c r="U13" s="102">
        <f t="shared" si="8"/>
        <v>22.5</v>
      </c>
      <c r="V13" s="94">
        <f t="shared" si="9"/>
        <v>270</v>
      </c>
      <c r="W13" s="114">
        <v>1E-4</v>
      </c>
      <c r="X13" s="102">
        <f t="shared" si="10"/>
        <v>27.5</v>
      </c>
      <c r="Y13" s="94">
        <f t="shared" si="11"/>
        <v>330</v>
      </c>
    </row>
    <row r="14" spans="1:26" x14ac:dyDescent="0.65">
      <c r="A14" s="223" t="s">
        <v>202</v>
      </c>
      <c r="B14" s="224"/>
      <c r="C14" s="112">
        <v>16.36</v>
      </c>
      <c r="D14" s="94">
        <f t="shared" si="12"/>
        <v>196.32</v>
      </c>
      <c r="E14" s="90" t="s">
        <v>188</v>
      </c>
      <c r="F14" s="90" t="s">
        <v>188</v>
      </c>
      <c r="G14" s="90" t="s">
        <v>188</v>
      </c>
      <c r="H14" s="114">
        <v>2.9999999999999997E-4</v>
      </c>
      <c r="I14" s="102">
        <f t="shared" si="0"/>
        <v>7.5</v>
      </c>
      <c r="J14" s="94">
        <f t="shared" si="1"/>
        <v>90</v>
      </c>
      <c r="K14" s="114">
        <v>2.0000000000000001E-4</v>
      </c>
      <c r="L14" s="102">
        <f t="shared" si="2"/>
        <v>15</v>
      </c>
      <c r="M14" s="94">
        <f t="shared" si="3"/>
        <v>180</v>
      </c>
      <c r="N14" s="114">
        <v>2.0000000000000001E-4</v>
      </c>
      <c r="O14" s="102">
        <f t="shared" si="4"/>
        <v>25</v>
      </c>
      <c r="P14" s="94">
        <f t="shared" si="5"/>
        <v>300</v>
      </c>
      <c r="Q14" s="114">
        <v>1E-4</v>
      </c>
      <c r="R14" s="102">
        <f t="shared" si="6"/>
        <v>17.5</v>
      </c>
      <c r="S14" s="94">
        <f t="shared" si="7"/>
        <v>210</v>
      </c>
      <c r="T14" s="114">
        <v>1E-4</v>
      </c>
      <c r="U14" s="102">
        <f t="shared" si="8"/>
        <v>22.5</v>
      </c>
      <c r="V14" s="94">
        <f t="shared" si="9"/>
        <v>270</v>
      </c>
      <c r="W14" s="114">
        <v>1E-4</v>
      </c>
      <c r="X14" s="102">
        <f t="shared" si="10"/>
        <v>27.5</v>
      </c>
      <c r="Y14" s="94">
        <f t="shared" si="11"/>
        <v>330</v>
      </c>
    </row>
    <row r="15" spans="1:26" x14ac:dyDescent="0.65">
      <c r="A15" s="223" t="s">
        <v>203</v>
      </c>
      <c r="B15" s="224"/>
      <c r="C15" s="112">
        <v>16.68</v>
      </c>
      <c r="D15" s="94">
        <f t="shared" si="12"/>
        <v>200.16</v>
      </c>
      <c r="E15" s="90" t="s">
        <v>188</v>
      </c>
      <c r="F15" s="90" t="s">
        <v>188</v>
      </c>
      <c r="G15" s="90" t="s">
        <v>188</v>
      </c>
      <c r="H15" s="114">
        <v>2.9999999999999997E-4</v>
      </c>
      <c r="I15" s="102">
        <f t="shared" si="0"/>
        <v>7.5</v>
      </c>
      <c r="J15" s="94">
        <f t="shared" si="1"/>
        <v>90</v>
      </c>
      <c r="K15" s="114">
        <v>2.0000000000000001E-4</v>
      </c>
      <c r="L15" s="102">
        <f t="shared" si="2"/>
        <v>15</v>
      </c>
      <c r="M15" s="94">
        <f t="shared" si="3"/>
        <v>180</v>
      </c>
      <c r="N15" s="114">
        <v>2.0000000000000001E-4</v>
      </c>
      <c r="O15" s="102">
        <f t="shared" si="4"/>
        <v>25</v>
      </c>
      <c r="P15" s="94">
        <f t="shared" si="5"/>
        <v>300</v>
      </c>
      <c r="Q15" s="114">
        <v>1E-4</v>
      </c>
      <c r="R15" s="102">
        <f t="shared" si="6"/>
        <v>17.5</v>
      </c>
      <c r="S15" s="94">
        <f t="shared" si="7"/>
        <v>210</v>
      </c>
      <c r="T15" s="114">
        <v>1E-4</v>
      </c>
      <c r="U15" s="102">
        <f t="shared" si="8"/>
        <v>22.5</v>
      </c>
      <c r="V15" s="94">
        <f t="shared" si="9"/>
        <v>270</v>
      </c>
      <c r="W15" s="114">
        <v>1E-4</v>
      </c>
      <c r="X15" s="102">
        <f t="shared" si="10"/>
        <v>27.5</v>
      </c>
      <c r="Y15" s="94">
        <f t="shared" si="11"/>
        <v>330</v>
      </c>
    </row>
    <row r="16" spans="1:26" x14ac:dyDescent="0.65">
      <c r="A16" s="223" t="s">
        <v>204</v>
      </c>
      <c r="B16" s="224"/>
      <c r="C16" s="112">
        <v>17.02</v>
      </c>
      <c r="D16" s="94">
        <f t="shared" si="12"/>
        <v>204.24</v>
      </c>
      <c r="E16" s="90" t="s">
        <v>188</v>
      </c>
      <c r="F16" s="90" t="s">
        <v>188</v>
      </c>
      <c r="G16" s="90" t="s">
        <v>188</v>
      </c>
      <c r="H16" s="114">
        <v>2.9999999999999997E-4</v>
      </c>
      <c r="I16" s="102">
        <f t="shared" si="0"/>
        <v>7.5</v>
      </c>
      <c r="J16" s="94">
        <f t="shared" si="1"/>
        <v>90</v>
      </c>
      <c r="K16" s="114">
        <v>2.0000000000000001E-4</v>
      </c>
      <c r="L16" s="102">
        <f t="shared" si="2"/>
        <v>15</v>
      </c>
      <c r="M16" s="94">
        <f t="shared" si="3"/>
        <v>180</v>
      </c>
      <c r="N16" s="114">
        <v>2.0000000000000001E-4</v>
      </c>
      <c r="O16" s="102">
        <f t="shared" si="4"/>
        <v>25</v>
      </c>
      <c r="P16" s="94">
        <f t="shared" si="5"/>
        <v>300</v>
      </c>
      <c r="Q16" s="114">
        <v>1E-4</v>
      </c>
      <c r="R16" s="102">
        <f t="shared" si="6"/>
        <v>17.5</v>
      </c>
      <c r="S16" s="94">
        <f t="shared" si="7"/>
        <v>210</v>
      </c>
      <c r="T16" s="114">
        <v>1E-4</v>
      </c>
      <c r="U16" s="102">
        <f t="shared" si="8"/>
        <v>22.5</v>
      </c>
      <c r="V16" s="94">
        <f t="shared" si="9"/>
        <v>270</v>
      </c>
      <c r="W16" s="114">
        <v>1E-4</v>
      </c>
      <c r="X16" s="102">
        <f t="shared" si="10"/>
        <v>27.5</v>
      </c>
      <c r="Y16" s="94">
        <f t="shared" si="11"/>
        <v>330</v>
      </c>
    </row>
    <row r="17" spans="1:25" x14ac:dyDescent="0.65">
      <c r="A17" s="223" t="s">
        <v>205</v>
      </c>
      <c r="B17" s="224"/>
      <c r="C17" s="112">
        <v>17.36</v>
      </c>
      <c r="D17" s="94">
        <f t="shared" si="12"/>
        <v>208.32</v>
      </c>
      <c r="E17" s="90" t="s">
        <v>188</v>
      </c>
      <c r="F17" s="90" t="s">
        <v>188</v>
      </c>
      <c r="G17" s="90" t="s">
        <v>188</v>
      </c>
      <c r="H17" s="114">
        <v>2.9999999999999997E-4</v>
      </c>
      <c r="I17" s="102">
        <f t="shared" si="0"/>
        <v>7.5</v>
      </c>
      <c r="J17" s="94">
        <f t="shared" si="1"/>
        <v>90</v>
      </c>
      <c r="K17" s="114">
        <v>2.0000000000000001E-4</v>
      </c>
      <c r="L17" s="102">
        <f t="shared" si="2"/>
        <v>15</v>
      </c>
      <c r="M17" s="94">
        <f t="shared" si="3"/>
        <v>180</v>
      </c>
      <c r="N17" s="114">
        <v>2.0000000000000001E-4</v>
      </c>
      <c r="O17" s="102">
        <f t="shared" si="4"/>
        <v>25</v>
      </c>
      <c r="P17" s="94">
        <f t="shared" si="5"/>
        <v>300</v>
      </c>
      <c r="Q17" s="114">
        <v>1E-4</v>
      </c>
      <c r="R17" s="102">
        <f t="shared" si="6"/>
        <v>17.5</v>
      </c>
      <c r="S17" s="94">
        <f t="shared" si="7"/>
        <v>210</v>
      </c>
      <c r="T17" s="114">
        <v>1E-4</v>
      </c>
      <c r="U17" s="102">
        <f t="shared" si="8"/>
        <v>22.5</v>
      </c>
      <c r="V17" s="94">
        <f t="shared" si="9"/>
        <v>270</v>
      </c>
      <c r="W17" s="114">
        <v>1E-4</v>
      </c>
      <c r="X17" s="102">
        <f t="shared" si="10"/>
        <v>27.5</v>
      </c>
      <c r="Y17" s="94">
        <f t="shared" si="11"/>
        <v>330</v>
      </c>
    </row>
    <row r="18" spans="1:25" x14ac:dyDescent="0.65">
      <c r="A18" s="223" t="s">
        <v>206</v>
      </c>
      <c r="B18" s="224"/>
      <c r="C18" s="112">
        <v>17.7</v>
      </c>
      <c r="D18" s="94">
        <f t="shared" si="12"/>
        <v>212.39999999999998</v>
      </c>
      <c r="E18" s="90" t="s">
        <v>188</v>
      </c>
      <c r="F18" s="90" t="s">
        <v>188</v>
      </c>
      <c r="G18" s="90" t="s">
        <v>188</v>
      </c>
      <c r="H18" s="114">
        <v>2.9999999999999997E-4</v>
      </c>
      <c r="I18" s="102">
        <f t="shared" si="0"/>
        <v>7.5</v>
      </c>
      <c r="J18" s="94">
        <f t="shared" si="1"/>
        <v>90</v>
      </c>
      <c r="K18" s="114">
        <v>2.0000000000000001E-4</v>
      </c>
      <c r="L18" s="102">
        <f t="shared" si="2"/>
        <v>15</v>
      </c>
      <c r="M18" s="94">
        <f t="shared" si="3"/>
        <v>180</v>
      </c>
      <c r="N18" s="114">
        <v>2.0000000000000001E-4</v>
      </c>
      <c r="O18" s="102">
        <f t="shared" si="4"/>
        <v>25</v>
      </c>
      <c r="P18" s="94">
        <f t="shared" si="5"/>
        <v>300</v>
      </c>
      <c r="Q18" s="114">
        <v>1E-4</v>
      </c>
      <c r="R18" s="102">
        <f t="shared" si="6"/>
        <v>17.5</v>
      </c>
      <c r="S18" s="94">
        <f t="shared" si="7"/>
        <v>210</v>
      </c>
      <c r="T18" s="114">
        <v>1E-4</v>
      </c>
      <c r="U18" s="102">
        <f t="shared" si="8"/>
        <v>22.5</v>
      </c>
      <c r="V18" s="94">
        <f t="shared" si="9"/>
        <v>270</v>
      </c>
      <c r="W18" s="114">
        <v>1E-4</v>
      </c>
      <c r="X18" s="102">
        <f t="shared" si="10"/>
        <v>27.5</v>
      </c>
      <c r="Y18" s="94">
        <f t="shared" si="11"/>
        <v>330</v>
      </c>
    </row>
    <row r="19" spans="1:25" x14ac:dyDescent="0.65">
      <c r="A19" s="223" t="s">
        <v>207</v>
      </c>
      <c r="B19" s="224"/>
      <c r="C19" s="112">
        <v>17.7</v>
      </c>
      <c r="D19" s="94">
        <f t="shared" si="12"/>
        <v>212.39999999999998</v>
      </c>
      <c r="E19" s="90" t="s">
        <v>188</v>
      </c>
      <c r="F19" s="90" t="s">
        <v>188</v>
      </c>
      <c r="G19" s="90" t="s">
        <v>188</v>
      </c>
      <c r="H19" s="114">
        <v>2.9999999999999997E-4</v>
      </c>
      <c r="I19" s="102">
        <f t="shared" si="0"/>
        <v>7.5</v>
      </c>
      <c r="J19" s="94">
        <f t="shared" si="1"/>
        <v>90</v>
      </c>
      <c r="K19" s="114">
        <v>2.0000000000000001E-4</v>
      </c>
      <c r="L19" s="102">
        <f t="shared" si="2"/>
        <v>15</v>
      </c>
      <c r="M19" s="94">
        <f t="shared" si="3"/>
        <v>180</v>
      </c>
      <c r="N19" s="114">
        <v>2.0000000000000001E-4</v>
      </c>
      <c r="O19" s="102">
        <f t="shared" si="4"/>
        <v>25</v>
      </c>
      <c r="P19" s="94">
        <f t="shared" si="5"/>
        <v>300</v>
      </c>
      <c r="Q19" s="114">
        <v>1E-4</v>
      </c>
      <c r="R19" s="102">
        <f t="shared" si="6"/>
        <v>17.5</v>
      </c>
      <c r="S19" s="94">
        <f t="shared" si="7"/>
        <v>210</v>
      </c>
      <c r="T19" s="114">
        <v>1E-4</v>
      </c>
      <c r="U19" s="102">
        <f t="shared" si="8"/>
        <v>22.5</v>
      </c>
      <c r="V19" s="94">
        <f t="shared" si="9"/>
        <v>270</v>
      </c>
      <c r="W19" s="114">
        <v>1E-4</v>
      </c>
      <c r="X19" s="102">
        <f t="shared" si="10"/>
        <v>27.5</v>
      </c>
      <c r="Y19" s="94">
        <f t="shared" si="11"/>
        <v>330</v>
      </c>
    </row>
    <row r="20" spans="1:25" s="100" customFormat="1" ht="14.5" x14ac:dyDescent="0.7">
      <c r="A20" s="205" t="s">
        <v>221</v>
      </c>
      <c r="B20" s="206"/>
      <c r="C20" s="115"/>
      <c r="D20" s="116">
        <f>SUM(D11:D19)</f>
        <v>1799.88</v>
      </c>
      <c r="E20" s="96"/>
      <c r="F20" s="97"/>
      <c r="G20" s="98">
        <f>SUM(G11:G19)</f>
        <v>0</v>
      </c>
      <c r="H20" s="96"/>
      <c r="I20" s="97"/>
      <c r="J20" s="98">
        <f>SUM(J11:J19)</f>
        <v>810</v>
      </c>
      <c r="K20" s="96"/>
      <c r="L20" s="97"/>
      <c r="M20" s="98">
        <f>SUM(M11:M19)</f>
        <v>1620</v>
      </c>
      <c r="N20" s="96"/>
      <c r="O20" s="97"/>
      <c r="P20" s="98">
        <f>SUM(P11:P19)</f>
        <v>2700</v>
      </c>
      <c r="Q20" s="96"/>
      <c r="R20" s="97"/>
      <c r="S20" s="98">
        <f>SUM(S11:S19)</f>
        <v>1890</v>
      </c>
      <c r="T20" s="96"/>
      <c r="U20" s="97"/>
      <c r="V20" s="98">
        <f>SUM(V11:V19)</f>
        <v>2430</v>
      </c>
      <c r="W20" s="96"/>
      <c r="X20" s="97"/>
      <c r="Y20" s="99">
        <f>SUM(Y11:Y19)</f>
        <v>2970</v>
      </c>
    </row>
    <row r="21" spans="1:25" ht="15" thickBot="1" x14ac:dyDescent="0.8">
      <c r="A21" s="69"/>
      <c r="Y21" s="70"/>
    </row>
    <row r="22" spans="1:25" ht="15.25" thickBot="1" x14ac:dyDescent="0.85">
      <c r="A22" s="196" t="s">
        <v>221</v>
      </c>
      <c r="B22" s="197"/>
      <c r="C22" s="101">
        <f>SUM(E20:Y20)+D20</f>
        <v>14219.880000000001</v>
      </c>
      <c r="D22" s="122"/>
      <c r="E22" s="102"/>
      <c r="V22" s="85"/>
      <c r="Y22" s="70"/>
    </row>
    <row r="23" spans="1:25" x14ac:dyDescent="0.65">
      <c r="A23" s="69"/>
      <c r="K23" s="117"/>
      <c r="L23" s="117"/>
      <c r="Y23" s="70"/>
    </row>
    <row r="24" spans="1:25" x14ac:dyDescent="0.65">
      <c r="A24" s="136" t="s">
        <v>189</v>
      </c>
      <c r="C24" s="118"/>
      <c r="Y24" s="70"/>
    </row>
    <row r="25" spans="1:25" x14ac:dyDescent="0.65">
      <c r="A25" s="136" t="s">
        <v>190</v>
      </c>
      <c r="C25" s="119"/>
      <c r="Y25" s="70"/>
    </row>
    <row r="26" spans="1:25" ht="15" thickBot="1" x14ac:dyDescent="0.8">
      <c r="A26" s="144" t="s">
        <v>191</v>
      </c>
      <c r="B26" s="107"/>
      <c r="C26" s="107"/>
      <c r="D26" s="107"/>
      <c r="E26" s="107"/>
      <c r="F26" s="107"/>
      <c r="G26" s="107"/>
      <c r="H26" s="120"/>
      <c r="I26" s="107"/>
      <c r="J26" s="107"/>
      <c r="K26" s="120"/>
      <c r="L26" s="107"/>
      <c r="M26" s="107"/>
      <c r="N26" s="120"/>
      <c r="O26" s="107"/>
      <c r="P26" s="107"/>
      <c r="Q26" s="120"/>
      <c r="R26" s="107"/>
      <c r="S26" s="107"/>
      <c r="T26" s="120"/>
      <c r="U26" s="107"/>
      <c r="V26" s="107"/>
      <c r="W26" s="120"/>
      <c r="X26" s="107"/>
      <c r="Y26" s="109"/>
    </row>
    <row r="28" spans="1:25" ht="15" thickBot="1" x14ac:dyDescent="0.8"/>
    <row r="29" spans="1:25" ht="14.5" x14ac:dyDescent="0.7">
      <c r="A29" s="215" t="s">
        <v>208</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7"/>
    </row>
    <row r="30" spans="1:25" x14ac:dyDescent="0.65">
      <c r="A30" s="69"/>
      <c r="Y30" s="70"/>
    </row>
    <row r="31" spans="1:25" ht="14.5" x14ac:dyDescent="0.7">
      <c r="A31" s="205" t="s">
        <v>163</v>
      </c>
      <c r="B31" s="209"/>
      <c r="C31" s="218" t="s">
        <v>164</v>
      </c>
      <c r="D31" s="219"/>
      <c r="E31" s="218" t="s">
        <v>165</v>
      </c>
      <c r="F31" s="220"/>
      <c r="G31" s="219"/>
      <c r="H31" s="218" t="s">
        <v>166</v>
      </c>
      <c r="I31" s="220"/>
      <c r="J31" s="219"/>
      <c r="K31" s="218" t="s">
        <v>167</v>
      </c>
      <c r="L31" s="220"/>
      <c r="M31" s="219"/>
      <c r="N31" s="218" t="s">
        <v>168</v>
      </c>
      <c r="O31" s="220"/>
      <c r="P31" s="219"/>
      <c r="Q31" s="218" t="s">
        <v>169</v>
      </c>
      <c r="R31" s="220"/>
      <c r="S31" s="219"/>
      <c r="T31" s="218" t="s">
        <v>170</v>
      </c>
      <c r="U31" s="220"/>
      <c r="V31" s="219"/>
      <c r="W31" s="218" t="s">
        <v>171</v>
      </c>
      <c r="X31" s="220"/>
      <c r="Y31" s="221"/>
    </row>
    <row r="32" spans="1:25" ht="14.5" hidden="1" x14ac:dyDescent="0.7">
      <c r="A32" s="69"/>
      <c r="B32" s="122" t="s">
        <v>172</v>
      </c>
      <c r="C32" s="71"/>
      <c r="D32" s="134"/>
      <c r="E32" s="72" t="s">
        <v>173</v>
      </c>
      <c r="G32" s="73"/>
      <c r="H32" s="72" t="s">
        <v>174</v>
      </c>
      <c r="J32" s="73"/>
      <c r="K32" s="72" t="s">
        <v>175</v>
      </c>
      <c r="M32" s="73"/>
      <c r="N32" s="72" t="s">
        <v>176</v>
      </c>
      <c r="P32" s="73"/>
      <c r="Q32" s="72" t="s">
        <v>177</v>
      </c>
      <c r="S32" s="73"/>
      <c r="T32" s="72" t="s">
        <v>178</v>
      </c>
      <c r="V32" s="73"/>
      <c r="W32" s="72" t="s">
        <v>179</v>
      </c>
      <c r="Y32" s="70"/>
    </row>
    <row r="33" spans="1:25" s="81" customFormat="1" ht="14.5" x14ac:dyDescent="0.7">
      <c r="A33" s="205" t="s">
        <v>193</v>
      </c>
      <c r="B33" s="209"/>
      <c r="C33" s="75">
        <v>0</v>
      </c>
      <c r="D33" s="76">
        <v>50000</v>
      </c>
      <c r="E33" s="77">
        <v>0</v>
      </c>
      <c r="F33" s="78"/>
      <c r="G33" s="79">
        <v>50000</v>
      </c>
      <c r="H33" s="77">
        <v>50001</v>
      </c>
      <c r="I33" s="78"/>
      <c r="J33" s="79">
        <v>100000</v>
      </c>
      <c r="K33" s="77">
        <v>100001</v>
      </c>
      <c r="L33" s="78"/>
      <c r="M33" s="79">
        <v>150000</v>
      </c>
      <c r="N33" s="77">
        <v>150001</v>
      </c>
      <c r="O33" s="78"/>
      <c r="P33" s="79">
        <v>200000</v>
      </c>
      <c r="Q33" s="77">
        <v>200001</v>
      </c>
      <c r="R33" s="78"/>
      <c r="S33" s="79">
        <v>250000</v>
      </c>
      <c r="T33" s="77">
        <v>250001</v>
      </c>
      <c r="U33" s="78"/>
      <c r="V33" s="79">
        <v>300000</v>
      </c>
      <c r="W33" s="77">
        <v>300001</v>
      </c>
      <c r="X33" s="78"/>
      <c r="Y33" s="80">
        <f>W33+49999</f>
        <v>350000</v>
      </c>
    </row>
    <row r="34" spans="1:25" s="85" customFormat="1" ht="14.5" x14ac:dyDescent="0.7">
      <c r="A34" s="210" t="s">
        <v>194</v>
      </c>
      <c r="B34" s="211"/>
      <c r="C34" s="84"/>
      <c r="D34" s="135"/>
      <c r="E34" s="212" t="s">
        <v>182</v>
      </c>
      <c r="F34" s="213"/>
      <c r="G34" s="214"/>
      <c r="H34" s="198">
        <f>ROUND(MEDIAN(H33,J33),0)</f>
        <v>75001</v>
      </c>
      <c r="I34" s="225"/>
      <c r="J34" s="199"/>
      <c r="K34" s="198">
        <f>ROUND(MEDIAN(K33,M33),0)</f>
        <v>125001</v>
      </c>
      <c r="L34" s="225"/>
      <c r="M34" s="199"/>
      <c r="N34" s="198">
        <f>ROUND(MEDIAN(N33,P33),0)</f>
        <v>175001</v>
      </c>
      <c r="O34" s="225"/>
      <c r="P34" s="199"/>
      <c r="Q34" s="198">
        <f>ROUND(MEDIAN(Q33,S33),0)</f>
        <v>225001</v>
      </c>
      <c r="R34" s="225"/>
      <c r="S34" s="199"/>
      <c r="T34" s="198">
        <f>ROUND(MEDIAN(T33,V33),0)</f>
        <v>275001</v>
      </c>
      <c r="U34" s="225"/>
      <c r="V34" s="199"/>
      <c r="W34" s="198">
        <f>ROUND(MEDIAN(W33,Y33),0)</f>
        <v>325001</v>
      </c>
      <c r="X34" s="225"/>
      <c r="Y34" s="200"/>
    </row>
    <row r="35" spans="1:25" s="2" customFormat="1" ht="24.25" x14ac:dyDescent="0.7">
      <c r="A35" s="86" t="s">
        <v>196</v>
      </c>
      <c r="C35" s="125" t="s">
        <v>197</v>
      </c>
      <c r="D35" s="126" t="s">
        <v>198</v>
      </c>
      <c r="E35" s="125" t="s">
        <v>184</v>
      </c>
      <c r="F35" s="87" t="s">
        <v>185</v>
      </c>
      <c r="G35" s="126" t="s">
        <v>186</v>
      </c>
      <c r="H35" s="125" t="s">
        <v>184</v>
      </c>
      <c r="I35" s="87" t="s">
        <v>185</v>
      </c>
      <c r="J35" s="126" t="s">
        <v>186</v>
      </c>
      <c r="K35" s="125" t="s">
        <v>184</v>
      </c>
      <c r="L35" s="87" t="s">
        <v>185</v>
      </c>
      <c r="M35" s="126" t="s">
        <v>186</v>
      </c>
      <c r="N35" s="125" t="s">
        <v>184</v>
      </c>
      <c r="O35" s="87" t="s">
        <v>185</v>
      </c>
      <c r="P35" s="126" t="s">
        <v>186</v>
      </c>
      <c r="Q35" s="111"/>
      <c r="R35" s="87" t="s">
        <v>185</v>
      </c>
      <c r="S35" s="126" t="s">
        <v>186</v>
      </c>
      <c r="T35" s="125" t="s">
        <v>184</v>
      </c>
      <c r="U35" s="87" t="s">
        <v>185</v>
      </c>
      <c r="V35" s="126" t="s">
        <v>186</v>
      </c>
      <c r="W35" s="125" t="s">
        <v>184</v>
      </c>
      <c r="X35" s="87" t="s">
        <v>185</v>
      </c>
      <c r="Y35" s="89" t="s">
        <v>186</v>
      </c>
    </row>
    <row r="36" spans="1:25" x14ac:dyDescent="0.65">
      <c r="A36" s="223" t="s">
        <v>199</v>
      </c>
      <c r="B36" s="224"/>
      <c r="C36" s="121">
        <v>0</v>
      </c>
      <c r="D36" s="94">
        <f>C36*12</f>
        <v>0</v>
      </c>
      <c r="E36" s="90" t="s">
        <v>188</v>
      </c>
      <c r="F36" s="90" t="s">
        <v>188</v>
      </c>
      <c r="G36" s="90" t="s">
        <v>188</v>
      </c>
      <c r="H36" s="93">
        <f>ROUND(C50*H$51,4)</f>
        <v>0</v>
      </c>
      <c r="I36" s="102">
        <f>ROUND(H$34*H36,2)</f>
        <v>0</v>
      </c>
      <c r="J36" s="94">
        <f>I36*12</f>
        <v>0</v>
      </c>
      <c r="K36" s="93">
        <f>ROUND(H36*K$51,4)</f>
        <v>0</v>
      </c>
      <c r="L36" s="102">
        <f>ROUND(K$34*K36,2)</f>
        <v>0</v>
      </c>
      <c r="M36" s="94">
        <f>L36*12</f>
        <v>0</v>
      </c>
      <c r="N36" s="93">
        <f>ROUND(K36*N$51,4)</f>
        <v>0</v>
      </c>
      <c r="O36" s="102">
        <f>ROUND(N$34*N36,2)</f>
        <v>0</v>
      </c>
      <c r="P36" s="94">
        <f>O36*12</f>
        <v>0</v>
      </c>
      <c r="Q36" s="93">
        <f>ROUND(N36*Q$51,4)</f>
        <v>0</v>
      </c>
      <c r="R36" s="102">
        <f>ROUND(Q$34*Q36,2)</f>
        <v>0</v>
      </c>
      <c r="S36" s="94">
        <f>R36*12</f>
        <v>0</v>
      </c>
      <c r="T36" s="93">
        <f>ROUND(Q36*T$51,4)</f>
        <v>0</v>
      </c>
      <c r="U36" s="102">
        <f>ROUND(T$34*T36,2)</f>
        <v>0</v>
      </c>
      <c r="V36" s="94">
        <f>U36*12</f>
        <v>0</v>
      </c>
      <c r="W36" s="93">
        <f>ROUND(T36*W$51,4)</f>
        <v>0</v>
      </c>
      <c r="X36" s="102">
        <f>ROUND(W$34*W36,2)</f>
        <v>0</v>
      </c>
      <c r="Y36" s="95">
        <f>X36*12</f>
        <v>0</v>
      </c>
    </row>
    <row r="37" spans="1:25" x14ac:dyDescent="0.65">
      <c r="A37" s="223" t="s">
        <v>200</v>
      </c>
      <c r="B37" s="224"/>
      <c r="C37" s="121">
        <f>ROUND(C36*(1+$C$49),2)</f>
        <v>0</v>
      </c>
      <c r="D37" s="94">
        <f>C37*12</f>
        <v>0</v>
      </c>
      <c r="E37" s="90" t="s">
        <v>188</v>
      </c>
      <c r="F37" s="90" t="s">
        <v>188</v>
      </c>
      <c r="G37" s="90" t="s">
        <v>188</v>
      </c>
      <c r="H37" s="93">
        <f>ROUND(H36*(1+$C$49),4)</f>
        <v>0</v>
      </c>
      <c r="I37" s="102">
        <f t="shared" ref="I37:I44" si="13">ROUND(H$34*H37,2)</f>
        <v>0</v>
      </c>
      <c r="J37" s="94">
        <f t="shared" ref="J37:J44" si="14">I37*12</f>
        <v>0</v>
      </c>
      <c r="K37" s="93">
        <f>ROUND(K36*(1+$C$49),4)</f>
        <v>0</v>
      </c>
      <c r="L37" s="102">
        <f t="shared" ref="L37:L44" si="15">ROUND(K$34*K37,2)</f>
        <v>0</v>
      </c>
      <c r="M37" s="94">
        <f t="shared" ref="M37:M44" si="16">L37*12</f>
        <v>0</v>
      </c>
      <c r="N37" s="93">
        <f>ROUND(N36*(1+$C$49),4)</f>
        <v>0</v>
      </c>
      <c r="O37" s="102">
        <f t="shared" ref="O37:O44" si="17">ROUND(N$34*N37,2)</f>
        <v>0</v>
      </c>
      <c r="P37" s="94">
        <f t="shared" ref="P37:P44" si="18">O37*12</f>
        <v>0</v>
      </c>
      <c r="Q37" s="93">
        <f>ROUND(Q36*(1+$C$49),4)</f>
        <v>0</v>
      </c>
      <c r="R37" s="102">
        <f t="shared" ref="R37:R44" si="19">ROUND(Q$34*Q37,2)</f>
        <v>0</v>
      </c>
      <c r="S37" s="94">
        <f t="shared" ref="S37:S44" si="20">R37*12</f>
        <v>0</v>
      </c>
      <c r="T37" s="93">
        <f>ROUND(T36*(1+$C$49),4)</f>
        <v>0</v>
      </c>
      <c r="U37" s="102">
        <f t="shared" ref="U37:U44" si="21">ROUND(T$34*T37,2)</f>
        <v>0</v>
      </c>
      <c r="V37" s="94">
        <f t="shared" ref="V37:V44" si="22">U37*12</f>
        <v>0</v>
      </c>
      <c r="W37" s="93">
        <f>ROUND(W36*(1+$C$49),4)</f>
        <v>0</v>
      </c>
      <c r="X37" s="102">
        <f t="shared" ref="X37:X44" si="23">ROUND(W$34*W37,2)</f>
        <v>0</v>
      </c>
      <c r="Y37" s="95">
        <f t="shared" ref="Y37:Y44" si="24">X37*12</f>
        <v>0</v>
      </c>
    </row>
    <row r="38" spans="1:25" x14ac:dyDescent="0.65">
      <c r="A38" s="223" t="s">
        <v>201</v>
      </c>
      <c r="B38" s="224"/>
      <c r="C38" s="121">
        <f t="shared" ref="C38:C44" si="25">ROUND(C37*(1+$C$49),2)</f>
        <v>0</v>
      </c>
      <c r="D38" s="94">
        <f t="shared" ref="D38:D44" si="26">C38*12</f>
        <v>0</v>
      </c>
      <c r="E38" s="90" t="s">
        <v>188</v>
      </c>
      <c r="F38" s="90" t="s">
        <v>188</v>
      </c>
      <c r="G38" s="90" t="s">
        <v>188</v>
      </c>
      <c r="H38" s="93">
        <f t="shared" ref="H38:H44" si="27">ROUND(H37*(1+$C$49),4)</f>
        <v>0</v>
      </c>
      <c r="I38" s="102">
        <f t="shared" si="13"/>
        <v>0</v>
      </c>
      <c r="J38" s="94">
        <f t="shared" si="14"/>
        <v>0</v>
      </c>
      <c r="K38" s="93">
        <f t="shared" ref="K38:K44" si="28">ROUND(K37*(1+$C$49),4)</f>
        <v>0</v>
      </c>
      <c r="L38" s="102">
        <f t="shared" si="15"/>
        <v>0</v>
      </c>
      <c r="M38" s="94">
        <f t="shared" si="16"/>
        <v>0</v>
      </c>
      <c r="N38" s="93">
        <f t="shared" ref="N38:N44" si="29">ROUND(N37*(1+$C$49),4)</f>
        <v>0</v>
      </c>
      <c r="O38" s="102">
        <f t="shared" si="17"/>
        <v>0</v>
      </c>
      <c r="P38" s="94">
        <f t="shared" si="18"/>
        <v>0</v>
      </c>
      <c r="Q38" s="93">
        <f t="shared" ref="Q38:Q44" si="30">ROUND(Q37*(1+$C$49),4)</f>
        <v>0</v>
      </c>
      <c r="R38" s="102">
        <f t="shared" si="19"/>
        <v>0</v>
      </c>
      <c r="S38" s="94">
        <f t="shared" si="20"/>
        <v>0</v>
      </c>
      <c r="T38" s="93">
        <f t="shared" ref="T38:T44" si="31">ROUND(T37*(1+$C$49),4)</f>
        <v>0</v>
      </c>
      <c r="U38" s="102">
        <f t="shared" si="21"/>
        <v>0</v>
      </c>
      <c r="V38" s="94">
        <f t="shared" si="22"/>
        <v>0</v>
      </c>
      <c r="W38" s="93">
        <f t="shared" ref="W38:W44" si="32">ROUND(W37*(1+$C$49),4)</f>
        <v>0</v>
      </c>
      <c r="X38" s="102">
        <f t="shared" si="23"/>
        <v>0</v>
      </c>
      <c r="Y38" s="95">
        <f t="shared" si="24"/>
        <v>0</v>
      </c>
    </row>
    <row r="39" spans="1:25" x14ac:dyDescent="0.65">
      <c r="A39" s="223" t="s">
        <v>202</v>
      </c>
      <c r="B39" s="224"/>
      <c r="C39" s="121">
        <f t="shared" si="25"/>
        <v>0</v>
      </c>
      <c r="D39" s="94">
        <f t="shared" si="26"/>
        <v>0</v>
      </c>
      <c r="E39" s="90" t="s">
        <v>188</v>
      </c>
      <c r="F39" s="90" t="s">
        <v>188</v>
      </c>
      <c r="G39" s="90" t="s">
        <v>188</v>
      </c>
      <c r="H39" s="93">
        <f t="shared" si="27"/>
        <v>0</v>
      </c>
      <c r="I39" s="102">
        <f t="shared" si="13"/>
        <v>0</v>
      </c>
      <c r="J39" s="94">
        <f t="shared" si="14"/>
        <v>0</v>
      </c>
      <c r="K39" s="93">
        <f t="shared" si="28"/>
        <v>0</v>
      </c>
      <c r="L39" s="102">
        <f t="shared" si="15"/>
        <v>0</v>
      </c>
      <c r="M39" s="94">
        <f t="shared" si="16"/>
        <v>0</v>
      </c>
      <c r="N39" s="93">
        <f t="shared" si="29"/>
        <v>0</v>
      </c>
      <c r="O39" s="102">
        <f t="shared" si="17"/>
        <v>0</v>
      </c>
      <c r="P39" s="94">
        <f t="shared" si="18"/>
        <v>0</v>
      </c>
      <c r="Q39" s="93">
        <f t="shared" si="30"/>
        <v>0</v>
      </c>
      <c r="R39" s="102">
        <f t="shared" si="19"/>
        <v>0</v>
      </c>
      <c r="S39" s="94">
        <f t="shared" si="20"/>
        <v>0</v>
      </c>
      <c r="T39" s="93">
        <f t="shared" si="31"/>
        <v>0</v>
      </c>
      <c r="U39" s="102">
        <f t="shared" si="21"/>
        <v>0</v>
      </c>
      <c r="V39" s="94">
        <f t="shared" si="22"/>
        <v>0</v>
      </c>
      <c r="W39" s="93">
        <f t="shared" si="32"/>
        <v>0</v>
      </c>
      <c r="X39" s="102">
        <f t="shared" si="23"/>
        <v>0</v>
      </c>
      <c r="Y39" s="95">
        <f t="shared" si="24"/>
        <v>0</v>
      </c>
    </row>
    <row r="40" spans="1:25" x14ac:dyDescent="0.65">
      <c r="A40" s="223" t="s">
        <v>203</v>
      </c>
      <c r="B40" s="224"/>
      <c r="C40" s="121">
        <f t="shared" si="25"/>
        <v>0</v>
      </c>
      <c r="D40" s="94">
        <f t="shared" si="26"/>
        <v>0</v>
      </c>
      <c r="E40" s="90" t="s">
        <v>188</v>
      </c>
      <c r="F40" s="90" t="s">
        <v>188</v>
      </c>
      <c r="G40" s="90" t="s">
        <v>188</v>
      </c>
      <c r="H40" s="93">
        <f t="shared" si="27"/>
        <v>0</v>
      </c>
      <c r="I40" s="102">
        <f t="shared" si="13"/>
        <v>0</v>
      </c>
      <c r="J40" s="94">
        <f t="shared" si="14"/>
        <v>0</v>
      </c>
      <c r="K40" s="93">
        <f t="shared" si="28"/>
        <v>0</v>
      </c>
      <c r="L40" s="102">
        <f t="shared" si="15"/>
        <v>0</v>
      </c>
      <c r="M40" s="94">
        <f t="shared" si="16"/>
        <v>0</v>
      </c>
      <c r="N40" s="93">
        <f t="shared" si="29"/>
        <v>0</v>
      </c>
      <c r="O40" s="102">
        <f t="shared" si="17"/>
        <v>0</v>
      </c>
      <c r="P40" s="94">
        <f t="shared" si="18"/>
        <v>0</v>
      </c>
      <c r="Q40" s="93">
        <f t="shared" si="30"/>
        <v>0</v>
      </c>
      <c r="R40" s="102">
        <f t="shared" si="19"/>
        <v>0</v>
      </c>
      <c r="S40" s="94">
        <f t="shared" si="20"/>
        <v>0</v>
      </c>
      <c r="T40" s="93">
        <f t="shared" si="31"/>
        <v>0</v>
      </c>
      <c r="U40" s="102">
        <f t="shared" si="21"/>
        <v>0</v>
      </c>
      <c r="V40" s="94">
        <f t="shared" si="22"/>
        <v>0</v>
      </c>
      <c r="W40" s="93">
        <f t="shared" si="32"/>
        <v>0</v>
      </c>
      <c r="X40" s="102">
        <f t="shared" si="23"/>
        <v>0</v>
      </c>
      <c r="Y40" s="95">
        <f t="shared" si="24"/>
        <v>0</v>
      </c>
    </row>
    <row r="41" spans="1:25" x14ac:dyDescent="0.65">
      <c r="A41" s="223" t="s">
        <v>204</v>
      </c>
      <c r="B41" s="224"/>
      <c r="C41" s="121">
        <f t="shared" si="25"/>
        <v>0</v>
      </c>
      <c r="D41" s="94">
        <f t="shared" si="26"/>
        <v>0</v>
      </c>
      <c r="E41" s="90" t="s">
        <v>188</v>
      </c>
      <c r="F41" s="90" t="s">
        <v>188</v>
      </c>
      <c r="G41" s="90" t="s">
        <v>188</v>
      </c>
      <c r="H41" s="93">
        <f t="shared" si="27"/>
        <v>0</v>
      </c>
      <c r="I41" s="102">
        <f t="shared" si="13"/>
        <v>0</v>
      </c>
      <c r="J41" s="94">
        <f t="shared" si="14"/>
        <v>0</v>
      </c>
      <c r="K41" s="93">
        <f t="shared" si="28"/>
        <v>0</v>
      </c>
      <c r="L41" s="102">
        <f t="shared" si="15"/>
        <v>0</v>
      </c>
      <c r="M41" s="94">
        <f t="shared" si="16"/>
        <v>0</v>
      </c>
      <c r="N41" s="93">
        <f t="shared" si="29"/>
        <v>0</v>
      </c>
      <c r="O41" s="102">
        <f t="shared" si="17"/>
        <v>0</v>
      </c>
      <c r="P41" s="94">
        <f t="shared" si="18"/>
        <v>0</v>
      </c>
      <c r="Q41" s="93">
        <f t="shared" si="30"/>
        <v>0</v>
      </c>
      <c r="R41" s="102">
        <f t="shared" si="19"/>
        <v>0</v>
      </c>
      <c r="S41" s="94">
        <f t="shared" si="20"/>
        <v>0</v>
      </c>
      <c r="T41" s="93">
        <f t="shared" si="31"/>
        <v>0</v>
      </c>
      <c r="U41" s="102">
        <f t="shared" si="21"/>
        <v>0</v>
      </c>
      <c r="V41" s="94">
        <f t="shared" si="22"/>
        <v>0</v>
      </c>
      <c r="W41" s="93">
        <f t="shared" si="32"/>
        <v>0</v>
      </c>
      <c r="X41" s="102">
        <f t="shared" si="23"/>
        <v>0</v>
      </c>
      <c r="Y41" s="95">
        <f t="shared" si="24"/>
        <v>0</v>
      </c>
    </row>
    <row r="42" spans="1:25" x14ac:dyDescent="0.65">
      <c r="A42" s="223" t="s">
        <v>205</v>
      </c>
      <c r="B42" s="224"/>
      <c r="C42" s="121">
        <f t="shared" si="25"/>
        <v>0</v>
      </c>
      <c r="D42" s="94">
        <f t="shared" si="26"/>
        <v>0</v>
      </c>
      <c r="E42" s="90" t="s">
        <v>188</v>
      </c>
      <c r="F42" s="90" t="s">
        <v>188</v>
      </c>
      <c r="G42" s="90" t="s">
        <v>188</v>
      </c>
      <c r="H42" s="93">
        <f t="shared" si="27"/>
        <v>0</v>
      </c>
      <c r="I42" s="102">
        <f t="shared" si="13"/>
        <v>0</v>
      </c>
      <c r="J42" s="94">
        <f t="shared" si="14"/>
        <v>0</v>
      </c>
      <c r="K42" s="93">
        <f t="shared" si="28"/>
        <v>0</v>
      </c>
      <c r="L42" s="102">
        <f t="shared" si="15"/>
        <v>0</v>
      </c>
      <c r="M42" s="94">
        <f t="shared" si="16"/>
        <v>0</v>
      </c>
      <c r="N42" s="93">
        <f t="shared" si="29"/>
        <v>0</v>
      </c>
      <c r="O42" s="102">
        <f t="shared" si="17"/>
        <v>0</v>
      </c>
      <c r="P42" s="94">
        <f t="shared" si="18"/>
        <v>0</v>
      </c>
      <c r="Q42" s="93">
        <f t="shared" si="30"/>
        <v>0</v>
      </c>
      <c r="R42" s="102">
        <f t="shared" si="19"/>
        <v>0</v>
      </c>
      <c r="S42" s="94">
        <f t="shared" si="20"/>
        <v>0</v>
      </c>
      <c r="T42" s="93">
        <f t="shared" si="31"/>
        <v>0</v>
      </c>
      <c r="U42" s="102">
        <f t="shared" si="21"/>
        <v>0</v>
      </c>
      <c r="V42" s="94">
        <f t="shared" si="22"/>
        <v>0</v>
      </c>
      <c r="W42" s="93">
        <f>ROUND(W41*(1+$C$49),4)</f>
        <v>0</v>
      </c>
      <c r="X42" s="102">
        <f t="shared" si="23"/>
        <v>0</v>
      </c>
      <c r="Y42" s="95">
        <f t="shared" si="24"/>
        <v>0</v>
      </c>
    </row>
    <row r="43" spans="1:25" x14ac:dyDescent="0.65">
      <c r="A43" s="223" t="s">
        <v>206</v>
      </c>
      <c r="B43" s="224"/>
      <c r="C43" s="121">
        <f t="shared" si="25"/>
        <v>0</v>
      </c>
      <c r="D43" s="94">
        <f t="shared" si="26"/>
        <v>0</v>
      </c>
      <c r="E43" s="90" t="s">
        <v>188</v>
      </c>
      <c r="F43" s="90" t="s">
        <v>188</v>
      </c>
      <c r="G43" s="90" t="s">
        <v>188</v>
      </c>
      <c r="H43" s="93">
        <f t="shared" si="27"/>
        <v>0</v>
      </c>
      <c r="I43" s="102">
        <f t="shared" si="13"/>
        <v>0</v>
      </c>
      <c r="J43" s="94">
        <f t="shared" si="14"/>
        <v>0</v>
      </c>
      <c r="K43" s="93">
        <f t="shared" si="28"/>
        <v>0</v>
      </c>
      <c r="L43" s="102">
        <f t="shared" si="15"/>
        <v>0</v>
      </c>
      <c r="M43" s="94">
        <f t="shared" si="16"/>
        <v>0</v>
      </c>
      <c r="N43" s="93">
        <f t="shared" si="29"/>
        <v>0</v>
      </c>
      <c r="O43" s="102">
        <f t="shared" si="17"/>
        <v>0</v>
      </c>
      <c r="P43" s="94">
        <f t="shared" si="18"/>
        <v>0</v>
      </c>
      <c r="Q43" s="93">
        <f t="shared" si="30"/>
        <v>0</v>
      </c>
      <c r="R43" s="102">
        <f t="shared" si="19"/>
        <v>0</v>
      </c>
      <c r="S43" s="94">
        <f t="shared" si="20"/>
        <v>0</v>
      </c>
      <c r="T43" s="93">
        <f t="shared" si="31"/>
        <v>0</v>
      </c>
      <c r="U43" s="102">
        <f t="shared" si="21"/>
        <v>0</v>
      </c>
      <c r="V43" s="94">
        <f t="shared" si="22"/>
        <v>0</v>
      </c>
      <c r="W43" s="93">
        <f t="shared" si="32"/>
        <v>0</v>
      </c>
      <c r="X43" s="102">
        <f t="shared" si="23"/>
        <v>0</v>
      </c>
      <c r="Y43" s="95">
        <f t="shared" si="24"/>
        <v>0</v>
      </c>
    </row>
    <row r="44" spans="1:25" x14ac:dyDescent="0.65">
      <c r="A44" s="223" t="s">
        <v>207</v>
      </c>
      <c r="B44" s="224"/>
      <c r="C44" s="121">
        <f t="shared" si="25"/>
        <v>0</v>
      </c>
      <c r="D44" s="94">
        <f t="shared" si="26"/>
        <v>0</v>
      </c>
      <c r="E44" s="90" t="s">
        <v>188</v>
      </c>
      <c r="F44" s="90" t="s">
        <v>188</v>
      </c>
      <c r="G44" s="90" t="s">
        <v>188</v>
      </c>
      <c r="H44" s="93">
        <f t="shared" si="27"/>
        <v>0</v>
      </c>
      <c r="I44" s="102">
        <f t="shared" si="13"/>
        <v>0</v>
      </c>
      <c r="J44" s="94">
        <f t="shared" si="14"/>
        <v>0</v>
      </c>
      <c r="K44" s="93">
        <f t="shared" si="28"/>
        <v>0</v>
      </c>
      <c r="L44" s="102">
        <f t="shared" si="15"/>
        <v>0</v>
      </c>
      <c r="M44" s="94">
        <f t="shared" si="16"/>
        <v>0</v>
      </c>
      <c r="N44" s="93">
        <f t="shared" si="29"/>
        <v>0</v>
      </c>
      <c r="O44" s="102">
        <f t="shared" si="17"/>
        <v>0</v>
      </c>
      <c r="P44" s="94">
        <f t="shared" si="18"/>
        <v>0</v>
      </c>
      <c r="Q44" s="93">
        <f t="shared" si="30"/>
        <v>0</v>
      </c>
      <c r="R44" s="102">
        <f t="shared" si="19"/>
        <v>0</v>
      </c>
      <c r="S44" s="94">
        <f t="shared" si="20"/>
        <v>0</v>
      </c>
      <c r="T44" s="93">
        <f t="shared" si="31"/>
        <v>0</v>
      </c>
      <c r="U44" s="102">
        <f t="shared" si="21"/>
        <v>0</v>
      </c>
      <c r="V44" s="94">
        <f t="shared" si="22"/>
        <v>0</v>
      </c>
      <c r="W44" s="93">
        <f t="shared" si="32"/>
        <v>0</v>
      </c>
      <c r="X44" s="102">
        <f t="shared" si="23"/>
        <v>0</v>
      </c>
      <c r="Y44" s="95">
        <f t="shared" si="24"/>
        <v>0</v>
      </c>
    </row>
    <row r="45" spans="1:25" s="100" customFormat="1" ht="14.5" x14ac:dyDescent="0.7">
      <c r="A45" s="205" t="s">
        <v>221</v>
      </c>
      <c r="B45" s="206"/>
      <c r="C45" s="115"/>
      <c r="D45" s="116">
        <f>SUM(D36:D44)</f>
        <v>0</v>
      </c>
      <c r="E45" s="96"/>
      <c r="F45" s="97"/>
      <c r="G45" s="98">
        <f>SUM(G36:G44)</f>
        <v>0</v>
      </c>
      <c r="H45" s="96"/>
      <c r="I45" s="97"/>
      <c r="J45" s="98">
        <f>SUM(J36:J44)</f>
        <v>0</v>
      </c>
      <c r="K45" s="96"/>
      <c r="L45" s="97"/>
      <c r="M45" s="98">
        <f>SUM(M36:M44)</f>
        <v>0</v>
      </c>
      <c r="N45" s="96"/>
      <c r="O45" s="97"/>
      <c r="P45" s="98">
        <f>SUM(P36:P44)</f>
        <v>0</v>
      </c>
      <c r="Q45" s="96"/>
      <c r="R45" s="97"/>
      <c r="S45" s="98">
        <f>SUM(S36:S44)</f>
        <v>0</v>
      </c>
      <c r="T45" s="96"/>
      <c r="U45" s="97"/>
      <c r="V45" s="98">
        <f>SUM(V36:V44)</f>
        <v>0</v>
      </c>
      <c r="W45" s="96"/>
      <c r="X45" s="97"/>
      <c r="Y45" s="99">
        <f>SUM(Y36:Y44)</f>
        <v>0</v>
      </c>
    </row>
    <row r="46" spans="1:25" ht="15" thickBot="1" x14ac:dyDescent="0.8">
      <c r="A46" s="69"/>
      <c r="Y46" s="70"/>
    </row>
    <row r="47" spans="1:25" ht="15.25" thickBot="1" x14ac:dyDescent="0.85">
      <c r="A47" s="196" t="s">
        <v>221</v>
      </c>
      <c r="B47" s="197"/>
      <c r="C47" s="101">
        <f>SUM(E45:Y45)+D45</f>
        <v>0</v>
      </c>
      <c r="D47" s="122"/>
      <c r="E47" s="102"/>
      <c r="V47" s="85"/>
      <c r="Y47" s="70"/>
    </row>
    <row r="48" spans="1:25" x14ac:dyDescent="0.65">
      <c r="A48" s="69"/>
      <c r="Y48" s="70"/>
    </row>
    <row r="49" spans="1:25" x14ac:dyDescent="0.65">
      <c r="A49" s="69" t="s">
        <v>189</v>
      </c>
      <c r="C49" s="103">
        <v>0</v>
      </c>
      <c r="Y49" s="70"/>
    </row>
    <row r="50" spans="1:25" x14ac:dyDescent="0.65">
      <c r="A50" s="69" t="s">
        <v>190</v>
      </c>
      <c r="C50" s="104">
        <v>0</v>
      </c>
      <c r="Y50" s="70"/>
    </row>
    <row r="51" spans="1:25" ht="15" thickBot="1" x14ac:dyDescent="0.8">
      <c r="A51" s="106" t="s">
        <v>191</v>
      </c>
      <c r="B51" s="107"/>
      <c r="C51" s="107"/>
      <c r="D51" s="107"/>
      <c r="E51" s="107"/>
      <c r="F51" s="107"/>
      <c r="G51" s="107"/>
      <c r="H51" s="108">
        <v>1</v>
      </c>
      <c r="I51" s="107"/>
      <c r="J51" s="107"/>
      <c r="K51" s="108">
        <v>1</v>
      </c>
      <c r="L51" s="107"/>
      <c r="M51" s="107"/>
      <c r="N51" s="108">
        <v>1</v>
      </c>
      <c r="O51" s="107"/>
      <c r="P51" s="107"/>
      <c r="Q51" s="108">
        <v>1</v>
      </c>
      <c r="R51" s="107"/>
      <c r="S51" s="107"/>
      <c r="T51" s="108">
        <v>1</v>
      </c>
      <c r="U51" s="107"/>
      <c r="V51" s="107"/>
      <c r="W51" s="108">
        <v>1</v>
      </c>
      <c r="X51" s="107"/>
      <c r="Y51" s="109"/>
    </row>
  </sheetData>
  <mergeCells count="5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19:B19"/>
    <mergeCell ref="K9:M9"/>
    <mergeCell ref="N9:P9"/>
    <mergeCell ref="A18:B18"/>
    <mergeCell ref="A20:B20"/>
    <mergeCell ref="A22:B22"/>
    <mergeCell ref="A38:B38"/>
    <mergeCell ref="A33:B33"/>
    <mergeCell ref="A34:B34"/>
    <mergeCell ref="E34:G34"/>
    <mergeCell ref="A37:B37"/>
    <mergeCell ref="A29:Y29"/>
    <mergeCell ref="A31:B31"/>
    <mergeCell ref="C31:D31"/>
    <mergeCell ref="E31:G31"/>
    <mergeCell ref="H31:J31"/>
    <mergeCell ref="K31:M31"/>
    <mergeCell ref="N31:P31"/>
    <mergeCell ref="Q31:S31"/>
    <mergeCell ref="T31:V31"/>
    <mergeCell ref="W31:Y31"/>
    <mergeCell ref="H34:J34"/>
    <mergeCell ref="Q34:S34"/>
    <mergeCell ref="T34:V34"/>
    <mergeCell ref="W34:Y34"/>
    <mergeCell ref="A36:B36"/>
    <mergeCell ref="K34:M34"/>
    <mergeCell ref="N34:P34"/>
    <mergeCell ref="A45:B45"/>
    <mergeCell ref="A47:B47"/>
    <mergeCell ref="A39:B39"/>
    <mergeCell ref="A40:B40"/>
    <mergeCell ref="A41:B41"/>
    <mergeCell ref="A42:B42"/>
    <mergeCell ref="A43:B43"/>
    <mergeCell ref="A44:B44"/>
  </mergeCells>
  <pageMargins left="0.25" right="0.25" top="0.25" bottom="0.25" header="0.3" footer="0.3"/>
  <pageSetup scale="3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35"/>
  <sheetViews>
    <sheetView zoomScale="85" zoomScaleNormal="85" workbookViewId="0">
      <selection activeCell="C16" sqref="C16:P18"/>
    </sheetView>
  </sheetViews>
  <sheetFormatPr defaultColWidth="9.1328125" defaultRowHeight="14.25" x14ac:dyDescent="0.65"/>
  <cols>
    <col min="1" max="1" width="57.40625" style="3" customWidth="1"/>
    <col min="2" max="2" width="1.26953125" style="3" customWidth="1"/>
    <col min="3" max="3" width="18" style="3" bestFit="1" customWidth="1"/>
    <col min="4" max="4" width="18.1328125" style="3" customWidth="1"/>
    <col min="5" max="5" width="12.7265625" style="3" customWidth="1"/>
    <col min="6" max="6" width="18.54296875" style="3" customWidth="1"/>
    <col min="7" max="7" width="12.7265625" style="3" customWidth="1"/>
    <col min="8" max="8" width="18" style="3" customWidth="1"/>
    <col min="9" max="9" width="17.26953125" style="3" customWidth="1"/>
    <col min="10" max="10" width="17.1328125" style="3" customWidth="1"/>
    <col min="11" max="11" width="12.7265625" style="3" customWidth="1"/>
    <col min="12" max="12" width="16.26953125" style="3" customWidth="1"/>
    <col min="13" max="13" width="12.7265625" style="3" customWidth="1"/>
    <col min="14" max="14" width="17.1328125" style="3" customWidth="1"/>
    <col min="15" max="15" width="12.7265625" style="3" customWidth="1"/>
    <col min="16" max="16" width="17.86328125" style="3" customWidth="1"/>
    <col min="17" max="17" width="14.26953125" style="3" bestFit="1" customWidth="1"/>
    <col min="18" max="16384" width="9.1328125" style="3"/>
  </cols>
  <sheetData>
    <row r="1" spans="1:19" s="110" customFormat="1" ht="40.5" customHeight="1" x14ac:dyDescent="0.8">
      <c r="A1" s="222" t="s">
        <v>230</v>
      </c>
      <c r="B1" s="185"/>
      <c r="C1" s="185"/>
      <c r="D1" s="185"/>
      <c r="E1" s="185"/>
      <c r="F1" s="185"/>
      <c r="G1" s="185"/>
      <c r="H1" s="185"/>
      <c r="I1" s="185"/>
      <c r="J1" s="185"/>
      <c r="K1" s="185"/>
      <c r="L1" s="185"/>
      <c r="M1" s="185"/>
      <c r="N1" s="185"/>
      <c r="O1" s="185"/>
      <c r="P1" s="185"/>
      <c r="Q1" s="185"/>
      <c r="R1" s="137"/>
      <c r="S1" s="137"/>
    </row>
    <row r="3" spans="1:19" ht="15" thickBot="1" x14ac:dyDescent="0.8"/>
    <row r="4" spans="1:19" ht="14.5" x14ac:dyDescent="0.7">
      <c r="A4" s="215" t="s">
        <v>209</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c r="B8" s="209"/>
      <c r="C8" s="77">
        <v>0</v>
      </c>
      <c r="D8" s="79">
        <v>25000</v>
      </c>
      <c r="E8" s="77">
        <v>50001</v>
      </c>
      <c r="F8" s="79">
        <v>100000</v>
      </c>
      <c r="G8" s="77">
        <v>100001</v>
      </c>
      <c r="H8" s="79">
        <v>150000</v>
      </c>
      <c r="I8" s="77">
        <v>150001</v>
      </c>
      <c r="J8" s="79">
        <v>200000</v>
      </c>
      <c r="K8" s="77">
        <v>200001</v>
      </c>
      <c r="L8" s="79">
        <v>250000</v>
      </c>
      <c r="M8" s="77">
        <v>251000</v>
      </c>
      <c r="N8" s="79">
        <v>300000</v>
      </c>
      <c r="O8" s="77">
        <v>300001</v>
      </c>
      <c r="P8" s="123">
        <f>O8+49999</f>
        <v>350000</v>
      </c>
      <c r="Q8" s="124"/>
    </row>
    <row r="9" spans="1:19" s="139" customFormat="1" ht="14.5" x14ac:dyDescent="0.7">
      <c r="A9" s="232" t="s">
        <v>249</v>
      </c>
      <c r="B9" s="233"/>
      <c r="C9" s="228">
        <v>500</v>
      </c>
      <c r="D9" s="229"/>
      <c r="E9" s="228">
        <v>500</v>
      </c>
      <c r="F9" s="229"/>
      <c r="G9" s="228">
        <v>500</v>
      </c>
      <c r="H9" s="229"/>
      <c r="I9" s="228">
        <v>500</v>
      </c>
      <c r="J9" s="229"/>
      <c r="K9" s="228">
        <v>500</v>
      </c>
      <c r="L9" s="229"/>
      <c r="M9" s="228">
        <v>500</v>
      </c>
      <c r="N9" s="229"/>
      <c r="O9" s="230">
        <v>500</v>
      </c>
      <c r="P9" s="231"/>
      <c r="Q9" s="138"/>
    </row>
    <row r="10" spans="1:19" s="2" customFormat="1" ht="24.25" x14ac:dyDescent="0.7">
      <c r="A10" s="226"/>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212</v>
      </c>
      <c r="B11" s="224"/>
      <c r="C11" s="128">
        <v>118.35</v>
      </c>
      <c r="D11" s="129">
        <f>C11*C$9</f>
        <v>59175</v>
      </c>
      <c r="E11" s="128">
        <v>118.35</v>
      </c>
      <c r="F11" s="129">
        <f>E11*E$9</f>
        <v>59175</v>
      </c>
      <c r="G11" s="128">
        <v>118.35</v>
      </c>
      <c r="H11" s="129">
        <f>G11*G$9</f>
        <v>59175</v>
      </c>
      <c r="I11" s="128">
        <v>118.35</v>
      </c>
      <c r="J11" s="129">
        <f>I11*I$9</f>
        <v>59175</v>
      </c>
      <c r="K11" s="128">
        <v>118.35</v>
      </c>
      <c r="L11" s="129">
        <f>K11*K$9</f>
        <v>59175</v>
      </c>
      <c r="M11" s="128">
        <v>118.35</v>
      </c>
      <c r="N11" s="129">
        <f>M11*M$9</f>
        <v>59175</v>
      </c>
      <c r="O11" s="128">
        <v>118.35</v>
      </c>
      <c r="P11" s="129">
        <f>O11*O$9</f>
        <v>59175</v>
      </c>
      <c r="Q11" s="70"/>
      <c r="R11" s="2"/>
    </row>
    <row r="12" spans="1:19" s="100" customFormat="1" ht="14.5" x14ac:dyDescent="0.7">
      <c r="A12" s="205" t="s">
        <v>237</v>
      </c>
      <c r="B12" s="206"/>
      <c r="C12" s="115"/>
      <c r="D12" s="116">
        <f>SUM(D11:D11)</f>
        <v>59175</v>
      </c>
      <c r="E12" s="96"/>
      <c r="F12" s="98">
        <f>SUM(F11:F11)</f>
        <v>59175</v>
      </c>
      <c r="G12" s="96"/>
      <c r="H12" s="98">
        <f>SUM(H11:H11)</f>
        <v>59175</v>
      </c>
      <c r="I12" s="96"/>
      <c r="J12" s="98">
        <f>SUM(J11:J11)</f>
        <v>59175</v>
      </c>
      <c r="K12" s="96"/>
      <c r="L12" s="98">
        <f>SUM(L11:L11)</f>
        <v>59175</v>
      </c>
      <c r="M12" s="96"/>
      <c r="N12" s="98">
        <f>SUM(N11:N11)</f>
        <v>59175</v>
      </c>
      <c r="O12" s="96"/>
      <c r="P12" s="98">
        <f>SUM(P11:P11)</f>
        <v>59175</v>
      </c>
      <c r="Q12" s="130"/>
    </row>
    <row r="13" spans="1:19" ht="15" thickBot="1" x14ac:dyDescent="0.8">
      <c r="A13" s="69"/>
      <c r="Q13" s="70"/>
    </row>
    <row r="14" spans="1:19" ht="15.25" thickBot="1" x14ac:dyDescent="0.85">
      <c r="A14" s="196" t="s">
        <v>223</v>
      </c>
      <c r="B14" s="197"/>
      <c r="C14" s="101">
        <f>SUM(D12:P12)</f>
        <v>414225</v>
      </c>
      <c r="D14" s="102"/>
      <c r="Q14" s="70"/>
    </row>
    <row r="15" spans="1:19" x14ac:dyDescent="0.65">
      <c r="A15" s="69"/>
      <c r="Q15" s="70"/>
    </row>
    <row r="16" spans="1:19" x14ac:dyDescent="0.65">
      <c r="A16" s="136" t="s">
        <v>189</v>
      </c>
      <c r="C16" s="103"/>
      <c r="Q16" s="70"/>
    </row>
    <row r="17" spans="1:17" x14ac:dyDescent="0.65">
      <c r="A17" s="136" t="s">
        <v>213</v>
      </c>
      <c r="C17" s="131"/>
      <c r="Q17" s="70"/>
    </row>
    <row r="18" spans="1:17" ht="15" thickBot="1" x14ac:dyDescent="0.8">
      <c r="A18" s="144" t="s">
        <v>191</v>
      </c>
      <c r="B18" s="107"/>
      <c r="C18" s="107"/>
      <c r="D18" s="107"/>
      <c r="E18" s="108"/>
      <c r="F18" s="107"/>
      <c r="G18" s="108"/>
      <c r="H18" s="107"/>
      <c r="I18" s="108"/>
      <c r="J18" s="107"/>
      <c r="K18" s="108"/>
      <c r="L18" s="107"/>
      <c r="M18" s="108"/>
      <c r="N18" s="107"/>
      <c r="O18" s="108"/>
      <c r="P18" s="107"/>
      <c r="Q18" s="109"/>
    </row>
    <row r="20" spans="1:17" ht="15" thickBot="1" x14ac:dyDescent="0.8"/>
    <row r="21" spans="1:17" ht="14.5" x14ac:dyDescent="0.7">
      <c r="A21" s="215" t="s">
        <v>214</v>
      </c>
      <c r="B21" s="216"/>
      <c r="C21" s="216"/>
      <c r="D21" s="216"/>
      <c r="E21" s="216"/>
      <c r="F21" s="216"/>
      <c r="G21" s="216"/>
      <c r="H21" s="216"/>
      <c r="I21" s="216"/>
      <c r="J21" s="216"/>
      <c r="K21" s="216"/>
      <c r="L21" s="216"/>
      <c r="M21" s="216"/>
      <c r="N21" s="216"/>
      <c r="O21" s="216"/>
      <c r="P21" s="216"/>
      <c r="Q21" s="217"/>
    </row>
    <row r="22" spans="1:17" x14ac:dyDescent="0.65">
      <c r="A22" s="69"/>
      <c r="Q22" s="70"/>
    </row>
    <row r="23" spans="1:17" ht="14.5" x14ac:dyDescent="0.7">
      <c r="A23" s="205"/>
      <c r="B23" s="209"/>
      <c r="C23" s="218" t="s">
        <v>165</v>
      </c>
      <c r="D23" s="219"/>
      <c r="E23" s="218" t="s">
        <v>166</v>
      </c>
      <c r="F23" s="219"/>
      <c r="G23" s="218" t="s">
        <v>167</v>
      </c>
      <c r="H23" s="219"/>
      <c r="I23" s="218" t="s">
        <v>168</v>
      </c>
      <c r="J23" s="219"/>
      <c r="K23" s="218" t="s">
        <v>169</v>
      </c>
      <c r="L23" s="219"/>
      <c r="M23" s="218" t="s">
        <v>170</v>
      </c>
      <c r="N23" s="219"/>
      <c r="O23" s="218" t="s">
        <v>171</v>
      </c>
      <c r="P23" s="219"/>
      <c r="Q23" s="70"/>
    </row>
    <row r="24" spans="1:17" ht="15" hidden="1" customHeight="1" x14ac:dyDescent="0.7">
      <c r="A24" s="69"/>
      <c r="B24" s="122" t="s">
        <v>172</v>
      </c>
      <c r="C24" s="72" t="s">
        <v>173</v>
      </c>
      <c r="D24" s="73"/>
      <c r="E24" s="72" t="s">
        <v>174</v>
      </c>
      <c r="F24" s="73"/>
      <c r="G24" s="72" t="s">
        <v>175</v>
      </c>
      <c r="H24" s="73"/>
      <c r="I24" s="72" t="s">
        <v>176</v>
      </c>
      <c r="J24" s="73"/>
      <c r="K24" s="72" t="s">
        <v>177</v>
      </c>
      <c r="L24" s="73"/>
      <c r="M24" s="72" t="s">
        <v>178</v>
      </c>
      <c r="N24" s="73"/>
      <c r="O24" s="72" t="s">
        <v>179</v>
      </c>
      <c r="P24" s="73"/>
      <c r="Q24" s="70"/>
    </row>
    <row r="25" spans="1:17" s="81" customFormat="1" ht="14.5" x14ac:dyDescent="0.7">
      <c r="A25" s="205"/>
      <c r="B25" s="209"/>
      <c r="C25" s="77">
        <v>0</v>
      </c>
      <c r="D25" s="79">
        <v>50000</v>
      </c>
      <c r="E25" s="77">
        <v>50001</v>
      </c>
      <c r="F25" s="79">
        <v>100000</v>
      </c>
      <c r="G25" s="77">
        <v>100001</v>
      </c>
      <c r="H25" s="79">
        <v>150000</v>
      </c>
      <c r="I25" s="77">
        <v>150001</v>
      </c>
      <c r="J25" s="79">
        <v>200000</v>
      </c>
      <c r="K25" s="77">
        <v>200001</v>
      </c>
      <c r="L25" s="79">
        <v>250000</v>
      </c>
      <c r="M25" s="77">
        <v>251000</v>
      </c>
      <c r="N25" s="79">
        <v>300000</v>
      </c>
      <c r="O25" s="77">
        <v>300001</v>
      </c>
      <c r="P25" s="123">
        <f>O25+49999</f>
        <v>350000</v>
      </c>
      <c r="Q25" s="124"/>
    </row>
    <row r="26" spans="1:17" s="85" customFormat="1" ht="14.5" x14ac:dyDescent="0.7">
      <c r="A26" s="205" t="s">
        <v>250</v>
      </c>
      <c r="B26" s="209"/>
      <c r="C26" s="212">
        <v>500</v>
      </c>
      <c r="D26" s="214"/>
      <c r="E26" s="212">
        <v>500</v>
      </c>
      <c r="F26" s="214"/>
      <c r="G26" s="212">
        <v>500</v>
      </c>
      <c r="H26" s="214"/>
      <c r="I26" s="212">
        <v>500</v>
      </c>
      <c r="J26" s="214"/>
      <c r="K26" s="212">
        <v>500</v>
      </c>
      <c r="L26" s="214"/>
      <c r="M26" s="212">
        <v>500</v>
      </c>
      <c r="N26" s="214"/>
      <c r="O26" s="198">
        <v>500</v>
      </c>
      <c r="P26" s="199"/>
      <c r="Q26" s="132"/>
    </row>
    <row r="27" spans="1:17" s="2" customFormat="1" ht="24.25" x14ac:dyDescent="0.7">
      <c r="A27" s="226"/>
      <c r="B27" s="227"/>
      <c r="C27" s="125" t="s">
        <v>210</v>
      </c>
      <c r="D27" s="126" t="s">
        <v>211</v>
      </c>
      <c r="E27" s="125" t="s">
        <v>184</v>
      </c>
      <c r="F27" s="126" t="s">
        <v>186</v>
      </c>
      <c r="G27" s="125" t="s">
        <v>184</v>
      </c>
      <c r="H27" s="126" t="s">
        <v>186</v>
      </c>
      <c r="I27" s="125" t="s">
        <v>184</v>
      </c>
      <c r="J27" s="126" t="s">
        <v>186</v>
      </c>
      <c r="K27" s="111"/>
      <c r="L27" s="126" t="s">
        <v>186</v>
      </c>
      <c r="M27" s="125" t="s">
        <v>184</v>
      </c>
      <c r="N27" s="126" t="s">
        <v>186</v>
      </c>
      <c r="O27" s="125" t="s">
        <v>184</v>
      </c>
      <c r="P27" s="126" t="s">
        <v>186</v>
      </c>
      <c r="Q27" s="127"/>
    </row>
    <row r="28" spans="1:17" x14ac:dyDescent="0.65">
      <c r="A28" s="223" t="s">
        <v>212</v>
      </c>
      <c r="B28" s="224"/>
      <c r="C28" s="128">
        <f>C34</f>
        <v>0</v>
      </c>
      <c r="D28" s="129">
        <f>C28*C$26</f>
        <v>0</v>
      </c>
      <c r="E28" s="93">
        <f>ROUND(C34*E$35,4)</f>
        <v>0</v>
      </c>
      <c r="F28" s="129">
        <f>E28*E$26</f>
        <v>0</v>
      </c>
      <c r="G28" s="93">
        <f>ROUND(E28*G$35,4)</f>
        <v>0</v>
      </c>
      <c r="H28" s="129">
        <f>G28*G$26</f>
        <v>0</v>
      </c>
      <c r="I28" s="93">
        <f>ROUND(G28*I$35,4)</f>
        <v>0</v>
      </c>
      <c r="J28" s="129">
        <f>I28*I$26</f>
        <v>0</v>
      </c>
      <c r="K28" s="93">
        <f>ROUND(I28*K$35,4)</f>
        <v>0</v>
      </c>
      <c r="L28" s="129">
        <f>K28*K$26</f>
        <v>0</v>
      </c>
      <c r="M28" s="93">
        <f>ROUND(K28*M$35,4)</f>
        <v>0</v>
      </c>
      <c r="N28" s="129">
        <f>M28*M$26</f>
        <v>0</v>
      </c>
      <c r="O28" s="93">
        <f>ROUND(M28*O$35,4)</f>
        <v>0</v>
      </c>
      <c r="P28" s="129">
        <f>O28*O$26</f>
        <v>0</v>
      </c>
      <c r="Q28" s="70"/>
    </row>
    <row r="29" spans="1:17" s="100" customFormat="1" ht="14.5" x14ac:dyDescent="0.7">
      <c r="A29" s="205" t="s">
        <v>237</v>
      </c>
      <c r="B29" s="206"/>
      <c r="C29" s="115"/>
      <c r="D29" s="116">
        <f>SUM(D28:D28)</f>
        <v>0</v>
      </c>
      <c r="E29" s="96"/>
      <c r="F29" s="98">
        <f>SUM(F28:F28)</f>
        <v>0</v>
      </c>
      <c r="G29" s="96"/>
      <c r="H29" s="98">
        <f>SUM(H28:H28)</f>
        <v>0</v>
      </c>
      <c r="I29" s="96"/>
      <c r="J29" s="98">
        <f>SUM(J28:J28)</f>
        <v>0</v>
      </c>
      <c r="K29" s="96"/>
      <c r="L29" s="98">
        <f>SUM(L28:L28)</f>
        <v>0</v>
      </c>
      <c r="M29" s="96"/>
      <c r="N29" s="98">
        <f>SUM(N28:N28)</f>
        <v>0</v>
      </c>
      <c r="O29" s="96"/>
      <c r="P29" s="98">
        <f>SUM(P28:P28)</f>
        <v>0</v>
      </c>
      <c r="Q29" s="130"/>
    </row>
    <row r="30" spans="1:17" ht="15" thickBot="1" x14ac:dyDescent="0.8">
      <c r="A30" s="69"/>
      <c r="Q30" s="70"/>
    </row>
    <row r="31" spans="1:17" ht="15.25" thickBot="1" x14ac:dyDescent="0.85">
      <c r="A31" s="196" t="s">
        <v>224</v>
      </c>
      <c r="B31" s="197"/>
      <c r="C31" s="101">
        <f>SUM(D29:P29)</f>
        <v>0</v>
      </c>
      <c r="D31" s="102"/>
      <c r="Q31" s="70"/>
    </row>
    <row r="32" spans="1:17" x14ac:dyDescent="0.65">
      <c r="A32" s="69"/>
      <c r="Q32" s="70"/>
    </row>
    <row r="33" spans="1:17" x14ac:dyDescent="0.65">
      <c r="A33" s="136" t="s">
        <v>189</v>
      </c>
      <c r="C33" s="103">
        <v>0</v>
      </c>
      <c r="Q33" s="70"/>
    </row>
    <row r="34" spans="1:17" x14ac:dyDescent="0.65">
      <c r="A34" s="136" t="s">
        <v>213</v>
      </c>
      <c r="C34" s="131">
        <v>0</v>
      </c>
      <c r="Q34" s="70"/>
    </row>
    <row r="35" spans="1:17" ht="15" thickBot="1" x14ac:dyDescent="0.8">
      <c r="A35" s="144" t="s">
        <v>191</v>
      </c>
      <c r="B35" s="107"/>
      <c r="C35" s="107"/>
      <c r="D35" s="107"/>
      <c r="E35" s="108">
        <v>1</v>
      </c>
      <c r="F35" s="107"/>
      <c r="G35" s="108">
        <v>1</v>
      </c>
      <c r="H35" s="107"/>
      <c r="I35" s="108">
        <v>1</v>
      </c>
      <c r="J35" s="107"/>
      <c r="K35" s="108">
        <v>1</v>
      </c>
      <c r="L35" s="107"/>
      <c r="M35" s="108">
        <v>1</v>
      </c>
      <c r="N35" s="107"/>
      <c r="O35" s="108">
        <v>1</v>
      </c>
      <c r="P35" s="107"/>
      <c r="Q35" s="109"/>
    </row>
  </sheetData>
  <mergeCells count="45">
    <mergeCell ref="A1:Q1"/>
    <mergeCell ref="A4:Q4"/>
    <mergeCell ref="A6:B6"/>
    <mergeCell ref="C6:D6"/>
    <mergeCell ref="E6:F6"/>
    <mergeCell ref="G6:H6"/>
    <mergeCell ref="I6:J6"/>
    <mergeCell ref="K6:L6"/>
    <mergeCell ref="M6:N6"/>
    <mergeCell ref="O6:P6"/>
    <mergeCell ref="A12:B12"/>
    <mergeCell ref="A8:B8"/>
    <mergeCell ref="A9:B9"/>
    <mergeCell ref="C9:D9"/>
    <mergeCell ref="E9:F9"/>
    <mergeCell ref="K9:L9"/>
    <mergeCell ref="M9:N9"/>
    <mergeCell ref="O9:P9"/>
    <mergeCell ref="A10:B10"/>
    <mergeCell ref="A11:B11"/>
    <mergeCell ref="G9:H9"/>
    <mergeCell ref="I9:J9"/>
    <mergeCell ref="A14:B14"/>
    <mergeCell ref="A21:Q21"/>
    <mergeCell ref="A23:B23"/>
    <mergeCell ref="C23:D23"/>
    <mergeCell ref="E23:F23"/>
    <mergeCell ref="G23:H23"/>
    <mergeCell ref="I23:J23"/>
    <mergeCell ref="K23:L23"/>
    <mergeCell ref="M23:N23"/>
    <mergeCell ref="O23:P23"/>
    <mergeCell ref="A25:B25"/>
    <mergeCell ref="A26:B26"/>
    <mergeCell ref="C26:D26"/>
    <mergeCell ref="E26:F26"/>
    <mergeCell ref="G26:H26"/>
    <mergeCell ref="A31:B31"/>
    <mergeCell ref="K26:L26"/>
    <mergeCell ref="M26:N26"/>
    <mergeCell ref="O26:P26"/>
    <mergeCell ref="A27:B27"/>
    <mergeCell ref="A28:B28"/>
    <mergeCell ref="A29:B29"/>
    <mergeCell ref="I26:J26"/>
  </mergeCells>
  <pageMargins left="0.25" right="0.25" top="0.25" bottom="0.25" header="0.3" footer="0.3"/>
  <pageSetup scale="4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51"/>
  <sheetViews>
    <sheetView zoomScale="80" zoomScaleNormal="80" workbookViewId="0">
      <selection activeCell="C24" sqref="C24:O26"/>
    </sheetView>
  </sheetViews>
  <sheetFormatPr defaultColWidth="9.1328125" defaultRowHeight="14.25" x14ac:dyDescent="0.65"/>
  <cols>
    <col min="1" max="1" width="63.40625" style="3" customWidth="1"/>
    <col min="2" max="2" width="2" style="3" customWidth="1"/>
    <col min="3" max="3" width="18.40625" style="3" bestFit="1" customWidth="1"/>
    <col min="4" max="4" width="18.1328125" style="3" bestFit="1" customWidth="1"/>
    <col min="5" max="5" width="15.54296875" style="3" bestFit="1" customWidth="1"/>
    <col min="6" max="6" width="16.7265625" style="3" bestFit="1" customWidth="1"/>
    <col min="7" max="7" width="16.1328125" style="3" bestFit="1" customWidth="1"/>
    <col min="8" max="8" width="14.7265625" style="3" bestFit="1" customWidth="1"/>
    <col min="9" max="9" width="18" style="3" bestFit="1" customWidth="1"/>
    <col min="10" max="10" width="16.7265625" style="3" bestFit="1" customWidth="1"/>
    <col min="11" max="11" width="18" style="3" customWidth="1"/>
    <col min="12" max="12" width="16.7265625" style="3" bestFit="1" customWidth="1"/>
    <col min="13" max="13" width="18" style="3" bestFit="1" customWidth="1"/>
    <col min="14" max="14" width="16.7265625" style="3" bestFit="1" customWidth="1"/>
    <col min="15" max="15" width="17" style="3" bestFit="1" customWidth="1"/>
    <col min="16" max="16" width="16.7265625" style="3" bestFit="1" customWidth="1"/>
    <col min="17" max="17" width="14.26953125" style="3" bestFit="1" customWidth="1"/>
    <col min="18" max="16384" width="9.1328125" style="3"/>
  </cols>
  <sheetData>
    <row r="1" spans="1:19" ht="46.5" customHeight="1" x14ac:dyDescent="0.8">
      <c r="A1" s="222" t="s">
        <v>231</v>
      </c>
      <c r="B1" s="185"/>
      <c r="C1" s="185"/>
      <c r="D1" s="185"/>
      <c r="E1" s="185"/>
      <c r="F1" s="185"/>
      <c r="G1" s="185"/>
      <c r="H1" s="185"/>
      <c r="I1" s="185"/>
      <c r="J1" s="185"/>
      <c r="K1" s="185"/>
      <c r="L1" s="185"/>
      <c r="M1" s="185"/>
      <c r="N1" s="185"/>
      <c r="O1" s="185"/>
      <c r="P1" s="185"/>
      <c r="Q1" s="185"/>
      <c r="R1" s="133"/>
      <c r="S1" s="133"/>
    </row>
    <row r="3" spans="1:19" ht="15" thickBot="1" x14ac:dyDescent="0.8"/>
    <row r="4" spans="1:19" ht="14.5" x14ac:dyDescent="0.7">
      <c r="A4" s="215" t="s">
        <v>251</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t="s">
        <v>180</v>
      </c>
      <c r="B8" s="209"/>
      <c r="C8" s="77">
        <v>0</v>
      </c>
      <c r="D8" s="79">
        <v>25000</v>
      </c>
      <c r="E8" s="77">
        <v>25001</v>
      </c>
      <c r="F8" s="79">
        <v>75000</v>
      </c>
      <c r="G8" s="77">
        <v>75001</v>
      </c>
      <c r="H8" s="79">
        <v>125000</v>
      </c>
      <c r="I8" s="77">
        <v>125001</v>
      </c>
      <c r="J8" s="79">
        <v>175000</v>
      </c>
      <c r="K8" s="77">
        <v>175001</v>
      </c>
      <c r="L8" s="79">
        <v>225000</v>
      </c>
      <c r="M8" s="77">
        <v>225001</v>
      </c>
      <c r="N8" s="79">
        <v>275000</v>
      </c>
      <c r="O8" s="77">
        <v>275001</v>
      </c>
      <c r="P8" s="123">
        <f>O8+49999</f>
        <v>325000</v>
      </c>
      <c r="Q8" s="124"/>
    </row>
    <row r="9" spans="1:19" s="85" customFormat="1" ht="14.5" x14ac:dyDescent="0.7">
      <c r="A9" s="205" t="s">
        <v>252</v>
      </c>
      <c r="B9" s="209"/>
      <c r="C9" s="212">
        <v>100</v>
      </c>
      <c r="D9" s="214"/>
      <c r="E9" s="212">
        <v>100</v>
      </c>
      <c r="F9" s="214"/>
      <c r="G9" s="212">
        <v>100</v>
      </c>
      <c r="H9" s="214"/>
      <c r="I9" s="212">
        <v>100</v>
      </c>
      <c r="J9" s="214"/>
      <c r="K9" s="212">
        <v>100</v>
      </c>
      <c r="L9" s="214"/>
      <c r="M9" s="212">
        <v>100</v>
      </c>
      <c r="N9" s="214"/>
      <c r="O9" s="198">
        <v>100</v>
      </c>
      <c r="P9" s="199"/>
      <c r="Q9" s="132"/>
    </row>
    <row r="10" spans="1:19" s="2" customFormat="1" ht="24.25" x14ac:dyDescent="0.7">
      <c r="A10" s="226" t="s">
        <v>196</v>
      </c>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199</v>
      </c>
      <c r="B11" s="224"/>
      <c r="C11" s="128">
        <v>121.14</v>
      </c>
      <c r="D11" s="129">
        <f t="shared" ref="D11:D19" si="0">C11*C$9</f>
        <v>12114</v>
      </c>
      <c r="E11" s="128">
        <v>121.14</v>
      </c>
      <c r="F11" s="129">
        <f>E11*E$9</f>
        <v>12114</v>
      </c>
      <c r="G11" s="128">
        <v>121.14</v>
      </c>
      <c r="H11" s="129">
        <f t="shared" ref="H11:H19" si="1">G11*G$9</f>
        <v>12114</v>
      </c>
      <c r="I11" s="128">
        <v>121.14</v>
      </c>
      <c r="J11" s="129">
        <f t="shared" ref="J11:J19" si="2">I11*I$9</f>
        <v>12114</v>
      </c>
      <c r="K11" s="128">
        <v>121.14</v>
      </c>
      <c r="L11" s="129">
        <f t="shared" ref="L11:L19" si="3">K11*K$9</f>
        <v>12114</v>
      </c>
      <c r="M11" s="128">
        <v>121.14</v>
      </c>
      <c r="N11" s="129">
        <f t="shared" ref="N11:N19" si="4">M11*M$9</f>
        <v>12114</v>
      </c>
      <c r="O11" s="128">
        <v>121.14</v>
      </c>
      <c r="P11" s="129">
        <f t="shared" ref="P11:P19" si="5">O11*O$9</f>
        <v>12114</v>
      </c>
      <c r="Q11" s="70"/>
      <c r="R11" s="2"/>
    </row>
    <row r="12" spans="1:19" x14ac:dyDescent="0.65">
      <c r="A12" s="223" t="s">
        <v>200</v>
      </c>
      <c r="B12" s="224"/>
      <c r="C12" s="128">
        <v>123.99</v>
      </c>
      <c r="D12" s="129">
        <f t="shared" si="0"/>
        <v>12399</v>
      </c>
      <c r="E12" s="128">
        <v>123.99</v>
      </c>
      <c r="F12" s="129">
        <f t="shared" ref="F12:F19" si="6">E12*E$9</f>
        <v>12399</v>
      </c>
      <c r="G12" s="128">
        <v>123.99</v>
      </c>
      <c r="H12" s="129">
        <f t="shared" si="1"/>
        <v>12399</v>
      </c>
      <c r="I12" s="128">
        <v>123.99</v>
      </c>
      <c r="J12" s="129">
        <f t="shared" si="2"/>
        <v>12399</v>
      </c>
      <c r="K12" s="128">
        <v>123.99</v>
      </c>
      <c r="L12" s="129">
        <f t="shared" si="3"/>
        <v>12399</v>
      </c>
      <c r="M12" s="128">
        <v>123.99</v>
      </c>
      <c r="N12" s="129">
        <f t="shared" si="4"/>
        <v>12399</v>
      </c>
      <c r="O12" s="128">
        <v>123.99</v>
      </c>
      <c r="P12" s="129">
        <f t="shared" si="5"/>
        <v>12399</v>
      </c>
      <c r="Q12" s="70"/>
    </row>
    <row r="13" spans="1:19" x14ac:dyDescent="0.65">
      <c r="A13" s="223" t="s">
        <v>201</v>
      </c>
      <c r="B13" s="224"/>
      <c r="C13" s="128">
        <v>126.91</v>
      </c>
      <c r="D13" s="129">
        <f t="shared" si="0"/>
        <v>12691</v>
      </c>
      <c r="E13" s="128">
        <v>126.91</v>
      </c>
      <c r="F13" s="129">
        <f t="shared" si="6"/>
        <v>12691</v>
      </c>
      <c r="G13" s="128">
        <v>126.91</v>
      </c>
      <c r="H13" s="129">
        <f t="shared" si="1"/>
        <v>12691</v>
      </c>
      <c r="I13" s="128">
        <v>126.91</v>
      </c>
      <c r="J13" s="129">
        <f t="shared" si="2"/>
        <v>12691</v>
      </c>
      <c r="K13" s="128">
        <v>126.91</v>
      </c>
      <c r="L13" s="129">
        <f t="shared" si="3"/>
        <v>12691</v>
      </c>
      <c r="M13" s="128">
        <v>126.91</v>
      </c>
      <c r="N13" s="129">
        <f t="shared" si="4"/>
        <v>12691</v>
      </c>
      <c r="O13" s="128">
        <v>126.91</v>
      </c>
      <c r="P13" s="129">
        <f t="shared" si="5"/>
        <v>12691</v>
      </c>
      <c r="Q13" s="70"/>
    </row>
    <row r="14" spans="1:19" x14ac:dyDescent="0.65">
      <c r="A14" s="223" t="s">
        <v>202</v>
      </c>
      <c r="B14" s="224"/>
      <c r="C14" s="128">
        <v>129.88999999999999</v>
      </c>
      <c r="D14" s="129">
        <f t="shared" si="0"/>
        <v>12988.999999999998</v>
      </c>
      <c r="E14" s="128">
        <v>129.88999999999999</v>
      </c>
      <c r="F14" s="129">
        <f t="shared" si="6"/>
        <v>12988.999999999998</v>
      </c>
      <c r="G14" s="128">
        <v>129.88999999999999</v>
      </c>
      <c r="H14" s="129">
        <f t="shared" si="1"/>
        <v>12988.999999999998</v>
      </c>
      <c r="I14" s="128">
        <v>129.88999999999999</v>
      </c>
      <c r="J14" s="129">
        <f t="shared" si="2"/>
        <v>12988.999999999998</v>
      </c>
      <c r="K14" s="128">
        <v>129.88999999999999</v>
      </c>
      <c r="L14" s="129">
        <f t="shared" si="3"/>
        <v>12988.999999999998</v>
      </c>
      <c r="M14" s="128">
        <v>129.88999999999999</v>
      </c>
      <c r="N14" s="129">
        <f t="shared" si="4"/>
        <v>12988.999999999998</v>
      </c>
      <c r="O14" s="128">
        <v>129.88999999999999</v>
      </c>
      <c r="P14" s="129">
        <f t="shared" si="5"/>
        <v>12988.999999999998</v>
      </c>
      <c r="Q14" s="70"/>
    </row>
    <row r="15" spans="1:19" x14ac:dyDescent="0.65">
      <c r="A15" s="223" t="s">
        <v>203</v>
      </c>
      <c r="B15" s="224"/>
      <c r="C15" s="128">
        <v>132.94999999999999</v>
      </c>
      <c r="D15" s="129">
        <f t="shared" si="0"/>
        <v>13294.999999999998</v>
      </c>
      <c r="E15" s="128">
        <v>132.94999999999999</v>
      </c>
      <c r="F15" s="129">
        <f t="shared" si="6"/>
        <v>13294.999999999998</v>
      </c>
      <c r="G15" s="128">
        <v>132.94999999999999</v>
      </c>
      <c r="H15" s="129">
        <f t="shared" si="1"/>
        <v>13294.999999999998</v>
      </c>
      <c r="I15" s="128">
        <v>132.94999999999999</v>
      </c>
      <c r="J15" s="129">
        <f t="shared" si="2"/>
        <v>13294.999999999998</v>
      </c>
      <c r="K15" s="128">
        <v>132.94999999999999</v>
      </c>
      <c r="L15" s="129">
        <f t="shared" si="3"/>
        <v>13294.999999999998</v>
      </c>
      <c r="M15" s="128">
        <v>132.94999999999999</v>
      </c>
      <c r="N15" s="129">
        <f t="shared" si="4"/>
        <v>13294.999999999998</v>
      </c>
      <c r="O15" s="128">
        <v>132.94999999999999</v>
      </c>
      <c r="P15" s="129">
        <f t="shared" si="5"/>
        <v>13294.999999999998</v>
      </c>
      <c r="Q15" s="70"/>
    </row>
    <row r="16" spans="1:19" x14ac:dyDescent="0.65">
      <c r="A16" s="223" t="s">
        <v>204</v>
      </c>
      <c r="B16" s="224"/>
      <c r="C16" s="128">
        <v>136.07</v>
      </c>
      <c r="D16" s="129">
        <f t="shared" si="0"/>
        <v>13607</v>
      </c>
      <c r="E16" s="128">
        <v>136.07</v>
      </c>
      <c r="F16" s="129">
        <f t="shared" si="6"/>
        <v>13607</v>
      </c>
      <c r="G16" s="128">
        <v>136.07</v>
      </c>
      <c r="H16" s="129">
        <f t="shared" si="1"/>
        <v>13607</v>
      </c>
      <c r="I16" s="128">
        <v>136.07</v>
      </c>
      <c r="J16" s="129">
        <f t="shared" si="2"/>
        <v>13607</v>
      </c>
      <c r="K16" s="128">
        <v>136.07</v>
      </c>
      <c r="L16" s="129">
        <f t="shared" si="3"/>
        <v>13607</v>
      </c>
      <c r="M16" s="128">
        <v>136.07</v>
      </c>
      <c r="N16" s="129">
        <f t="shared" si="4"/>
        <v>13607</v>
      </c>
      <c r="O16" s="128">
        <v>136.07</v>
      </c>
      <c r="P16" s="129">
        <f t="shared" si="5"/>
        <v>13607</v>
      </c>
      <c r="Q16" s="70"/>
    </row>
    <row r="17" spans="1:17" x14ac:dyDescent="0.65">
      <c r="A17" s="223" t="s">
        <v>205</v>
      </c>
      <c r="B17" s="224"/>
      <c r="C17" s="128">
        <v>139.27000000000001</v>
      </c>
      <c r="D17" s="129">
        <f t="shared" si="0"/>
        <v>13927.000000000002</v>
      </c>
      <c r="E17" s="128">
        <v>139.27000000000001</v>
      </c>
      <c r="F17" s="129">
        <f t="shared" si="6"/>
        <v>13927.000000000002</v>
      </c>
      <c r="G17" s="128">
        <v>139.27000000000001</v>
      </c>
      <c r="H17" s="129">
        <f t="shared" si="1"/>
        <v>13927.000000000002</v>
      </c>
      <c r="I17" s="128">
        <v>139.27000000000001</v>
      </c>
      <c r="J17" s="129">
        <f t="shared" si="2"/>
        <v>13927.000000000002</v>
      </c>
      <c r="K17" s="128">
        <v>139.27000000000001</v>
      </c>
      <c r="L17" s="129">
        <f t="shared" si="3"/>
        <v>13927.000000000002</v>
      </c>
      <c r="M17" s="128">
        <v>139.27000000000001</v>
      </c>
      <c r="N17" s="129">
        <f t="shared" si="4"/>
        <v>13927.000000000002</v>
      </c>
      <c r="O17" s="128">
        <v>139.27000000000001</v>
      </c>
      <c r="P17" s="129">
        <f t="shared" si="5"/>
        <v>13927.000000000002</v>
      </c>
      <c r="Q17" s="70"/>
    </row>
    <row r="18" spans="1:17" x14ac:dyDescent="0.65">
      <c r="A18" s="223" t="s">
        <v>206</v>
      </c>
      <c r="B18" s="224"/>
      <c r="C18" s="128">
        <v>142.54</v>
      </c>
      <c r="D18" s="129">
        <f t="shared" si="0"/>
        <v>14254</v>
      </c>
      <c r="E18" s="128">
        <v>142.54</v>
      </c>
      <c r="F18" s="129">
        <f t="shared" si="6"/>
        <v>14254</v>
      </c>
      <c r="G18" s="128">
        <v>142.54</v>
      </c>
      <c r="H18" s="129">
        <f t="shared" si="1"/>
        <v>14254</v>
      </c>
      <c r="I18" s="128">
        <v>142.54</v>
      </c>
      <c r="J18" s="129">
        <f t="shared" si="2"/>
        <v>14254</v>
      </c>
      <c r="K18" s="128">
        <v>142.54</v>
      </c>
      <c r="L18" s="129">
        <f t="shared" si="3"/>
        <v>14254</v>
      </c>
      <c r="M18" s="128">
        <v>142.54</v>
      </c>
      <c r="N18" s="129">
        <f t="shared" si="4"/>
        <v>14254</v>
      </c>
      <c r="O18" s="128">
        <v>142.54</v>
      </c>
      <c r="P18" s="129">
        <f t="shared" si="5"/>
        <v>14254</v>
      </c>
      <c r="Q18" s="70"/>
    </row>
    <row r="19" spans="1:17" x14ac:dyDescent="0.65">
      <c r="A19" s="223" t="s">
        <v>207</v>
      </c>
      <c r="B19" s="224"/>
      <c r="C19" s="128">
        <v>142.54</v>
      </c>
      <c r="D19" s="129">
        <f t="shared" si="0"/>
        <v>14254</v>
      </c>
      <c r="E19" s="128">
        <v>142.54</v>
      </c>
      <c r="F19" s="129">
        <f t="shared" si="6"/>
        <v>14254</v>
      </c>
      <c r="G19" s="128">
        <v>142.54</v>
      </c>
      <c r="H19" s="129">
        <f t="shared" si="1"/>
        <v>14254</v>
      </c>
      <c r="I19" s="128">
        <v>142.54</v>
      </c>
      <c r="J19" s="129">
        <f t="shared" si="2"/>
        <v>14254</v>
      </c>
      <c r="K19" s="128">
        <v>142.54</v>
      </c>
      <c r="L19" s="129">
        <f t="shared" si="3"/>
        <v>14254</v>
      </c>
      <c r="M19" s="128">
        <v>142.54</v>
      </c>
      <c r="N19" s="129">
        <f t="shared" si="4"/>
        <v>14254</v>
      </c>
      <c r="O19" s="128">
        <v>142.54</v>
      </c>
      <c r="P19" s="129">
        <f t="shared" si="5"/>
        <v>14254</v>
      </c>
      <c r="Q19" s="70"/>
    </row>
    <row r="20" spans="1:17" s="100" customFormat="1" ht="14.5" x14ac:dyDescent="0.7">
      <c r="A20" s="205" t="s">
        <v>236</v>
      </c>
      <c r="B20" s="206"/>
      <c r="C20" s="115"/>
      <c r="D20" s="116">
        <f>SUM(D11:D19)</f>
        <v>119530</v>
      </c>
      <c r="E20" s="96"/>
      <c r="F20" s="98">
        <f>SUM(F11:F19)</f>
        <v>119530</v>
      </c>
      <c r="G20" s="96"/>
      <c r="H20" s="98">
        <f>SUM(H11:H19)</f>
        <v>119530</v>
      </c>
      <c r="I20" s="96"/>
      <c r="J20" s="98">
        <f>SUM(J11:J19)</f>
        <v>119530</v>
      </c>
      <c r="K20" s="96"/>
      <c r="L20" s="98">
        <f>SUM(L11:L19)</f>
        <v>119530</v>
      </c>
      <c r="M20" s="96"/>
      <c r="N20" s="98">
        <f>SUM(N11:N19)</f>
        <v>119530</v>
      </c>
      <c r="O20" s="96"/>
      <c r="P20" s="98">
        <f>SUM(P11:P19)</f>
        <v>119530</v>
      </c>
      <c r="Q20" s="130"/>
    </row>
    <row r="21" spans="1:17" ht="15" thickBot="1" x14ac:dyDescent="0.8">
      <c r="A21" s="69"/>
      <c r="Q21" s="70"/>
    </row>
    <row r="22" spans="1:17" ht="15.25" thickBot="1" x14ac:dyDescent="0.85">
      <c r="A22" s="196" t="s">
        <v>226</v>
      </c>
      <c r="B22" s="197"/>
      <c r="C22" s="101">
        <f>SUM(D20:P20)</f>
        <v>836710</v>
      </c>
      <c r="D22" s="102"/>
      <c r="Q22" s="70"/>
    </row>
    <row r="23" spans="1:17" x14ac:dyDescent="0.65">
      <c r="A23" s="69"/>
      <c r="Q23" s="70"/>
    </row>
    <row r="24" spans="1:17" x14ac:dyDescent="0.65">
      <c r="A24" s="136" t="s">
        <v>189</v>
      </c>
      <c r="C24" s="103"/>
      <c r="Q24" s="70"/>
    </row>
    <row r="25" spans="1:17" x14ac:dyDescent="0.65">
      <c r="A25" s="136" t="s">
        <v>213</v>
      </c>
      <c r="C25" s="131"/>
      <c r="Q25" s="70"/>
    </row>
    <row r="26" spans="1:17" ht="15" thickBot="1" x14ac:dyDescent="0.8">
      <c r="A26" s="144" t="s">
        <v>191</v>
      </c>
      <c r="B26" s="107"/>
      <c r="C26" s="107"/>
      <c r="D26" s="107"/>
      <c r="E26" s="108"/>
      <c r="F26" s="107"/>
      <c r="G26" s="108"/>
      <c r="H26" s="107"/>
      <c r="I26" s="108"/>
      <c r="J26" s="107"/>
      <c r="K26" s="108"/>
      <c r="L26" s="107"/>
      <c r="M26" s="108"/>
      <c r="N26" s="107"/>
      <c r="O26" s="108"/>
      <c r="P26" s="107"/>
      <c r="Q26" s="109"/>
    </row>
    <row r="28" spans="1:17" ht="15" thickBot="1" x14ac:dyDescent="0.8"/>
    <row r="29" spans="1:17" ht="14.5" x14ac:dyDescent="0.7">
      <c r="A29" s="215" t="s">
        <v>227</v>
      </c>
      <c r="B29" s="216"/>
      <c r="C29" s="216"/>
      <c r="D29" s="216"/>
      <c r="E29" s="216"/>
      <c r="F29" s="216"/>
      <c r="G29" s="216"/>
      <c r="H29" s="216"/>
      <c r="I29" s="216"/>
      <c r="J29" s="216"/>
      <c r="K29" s="216"/>
      <c r="L29" s="216"/>
      <c r="M29" s="216"/>
      <c r="N29" s="216"/>
      <c r="O29" s="216"/>
      <c r="P29" s="216"/>
      <c r="Q29" s="217"/>
    </row>
    <row r="30" spans="1:17" x14ac:dyDescent="0.65">
      <c r="A30" s="69"/>
      <c r="Q30" s="70"/>
    </row>
    <row r="31" spans="1:17" ht="14.5" x14ac:dyDescent="0.7">
      <c r="A31" s="205"/>
      <c r="B31" s="209"/>
      <c r="C31" s="218" t="s">
        <v>165</v>
      </c>
      <c r="D31" s="219"/>
      <c r="E31" s="218" t="s">
        <v>166</v>
      </c>
      <c r="F31" s="219"/>
      <c r="G31" s="218" t="s">
        <v>167</v>
      </c>
      <c r="H31" s="219"/>
      <c r="I31" s="218" t="s">
        <v>168</v>
      </c>
      <c r="J31" s="219"/>
      <c r="K31" s="218" t="s">
        <v>169</v>
      </c>
      <c r="L31" s="219"/>
      <c r="M31" s="218" t="s">
        <v>170</v>
      </c>
      <c r="N31" s="219"/>
      <c r="O31" s="218" t="s">
        <v>171</v>
      </c>
      <c r="P31" s="219"/>
      <c r="Q31" s="70"/>
    </row>
    <row r="32" spans="1:17" ht="15" hidden="1" customHeight="1" x14ac:dyDescent="0.7">
      <c r="A32" s="69"/>
      <c r="B32" s="122" t="s">
        <v>172</v>
      </c>
      <c r="C32" s="72" t="s">
        <v>173</v>
      </c>
      <c r="D32" s="73"/>
      <c r="E32" s="72" t="s">
        <v>174</v>
      </c>
      <c r="F32" s="73"/>
      <c r="G32" s="72" t="s">
        <v>175</v>
      </c>
      <c r="H32" s="73"/>
      <c r="I32" s="72" t="s">
        <v>176</v>
      </c>
      <c r="J32" s="73"/>
      <c r="K32" s="72" t="s">
        <v>177</v>
      </c>
      <c r="L32" s="73"/>
      <c r="M32" s="72" t="s">
        <v>178</v>
      </c>
      <c r="N32" s="73"/>
      <c r="O32" s="72" t="s">
        <v>179</v>
      </c>
      <c r="P32" s="73"/>
      <c r="Q32" s="70"/>
    </row>
    <row r="33" spans="1:17" s="81" customFormat="1" ht="14.5" x14ac:dyDescent="0.7">
      <c r="A33" s="205" t="s">
        <v>193</v>
      </c>
      <c r="B33" s="209"/>
      <c r="C33" s="77">
        <v>0</v>
      </c>
      <c r="D33" s="79">
        <v>50000</v>
      </c>
      <c r="E33" s="77">
        <v>50001</v>
      </c>
      <c r="F33" s="79">
        <v>100000</v>
      </c>
      <c r="G33" s="77">
        <v>100001</v>
      </c>
      <c r="H33" s="79">
        <v>150000</v>
      </c>
      <c r="I33" s="77">
        <v>150001</v>
      </c>
      <c r="J33" s="79">
        <v>200000</v>
      </c>
      <c r="K33" s="77">
        <v>200001</v>
      </c>
      <c r="L33" s="79">
        <v>250000</v>
      </c>
      <c r="M33" s="77">
        <v>250001</v>
      </c>
      <c r="N33" s="79">
        <v>300000</v>
      </c>
      <c r="O33" s="77">
        <v>300001</v>
      </c>
      <c r="P33" s="123">
        <f>O33+49999</f>
        <v>350000</v>
      </c>
      <c r="Q33" s="124"/>
    </row>
    <row r="34" spans="1:17" s="85" customFormat="1" ht="14.5" x14ac:dyDescent="0.7">
      <c r="A34" s="205" t="s">
        <v>252</v>
      </c>
      <c r="B34" s="209"/>
      <c r="C34" s="212">
        <v>100</v>
      </c>
      <c r="D34" s="214"/>
      <c r="E34" s="212">
        <v>100</v>
      </c>
      <c r="F34" s="214"/>
      <c r="G34" s="212">
        <v>100</v>
      </c>
      <c r="H34" s="214"/>
      <c r="I34" s="212">
        <v>100</v>
      </c>
      <c r="J34" s="214"/>
      <c r="K34" s="212">
        <v>100</v>
      </c>
      <c r="L34" s="214"/>
      <c r="M34" s="212">
        <v>100</v>
      </c>
      <c r="N34" s="214"/>
      <c r="O34" s="198">
        <v>100</v>
      </c>
      <c r="P34" s="199"/>
      <c r="Q34" s="132"/>
    </row>
    <row r="35" spans="1:17" s="2" customFormat="1" ht="24.25" x14ac:dyDescent="0.7">
      <c r="A35" s="226" t="s">
        <v>196</v>
      </c>
      <c r="B35" s="227"/>
      <c r="C35" s="125" t="s">
        <v>210</v>
      </c>
      <c r="D35" s="126" t="s">
        <v>211</v>
      </c>
      <c r="E35" s="125" t="s">
        <v>184</v>
      </c>
      <c r="F35" s="126" t="s">
        <v>186</v>
      </c>
      <c r="G35" s="125" t="s">
        <v>184</v>
      </c>
      <c r="H35" s="126" t="s">
        <v>186</v>
      </c>
      <c r="I35" s="125" t="s">
        <v>184</v>
      </c>
      <c r="J35" s="126" t="s">
        <v>186</v>
      </c>
      <c r="K35" s="111"/>
      <c r="L35" s="126" t="s">
        <v>186</v>
      </c>
      <c r="M35" s="125" t="s">
        <v>184</v>
      </c>
      <c r="N35" s="126" t="s">
        <v>186</v>
      </c>
      <c r="O35" s="125" t="s">
        <v>184</v>
      </c>
      <c r="P35" s="126" t="s">
        <v>186</v>
      </c>
      <c r="Q35" s="127"/>
    </row>
    <row r="36" spans="1:17" x14ac:dyDescent="0.65">
      <c r="A36" s="223" t="s">
        <v>199</v>
      </c>
      <c r="B36" s="224"/>
      <c r="C36" s="128">
        <f>C50</f>
        <v>0</v>
      </c>
      <c r="D36" s="129">
        <f>C36*C$34</f>
        <v>0</v>
      </c>
      <c r="E36" s="93">
        <f>ROUND(C36*E$51,4)</f>
        <v>0</v>
      </c>
      <c r="F36" s="129">
        <f>E36*E$34</f>
        <v>0</v>
      </c>
      <c r="G36" s="93">
        <f>ROUND(E36*G$51,4)</f>
        <v>0</v>
      </c>
      <c r="H36" s="129">
        <f>G36*G$34</f>
        <v>0</v>
      </c>
      <c r="I36" s="93">
        <f>ROUND(G36*I$51,4)</f>
        <v>0</v>
      </c>
      <c r="J36" s="129">
        <f>I36*I$34</f>
        <v>0</v>
      </c>
      <c r="K36" s="93">
        <f>ROUND(I36*K$51,4)</f>
        <v>0</v>
      </c>
      <c r="L36" s="129">
        <f>K36*K$34</f>
        <v>0</v>
      </c>
      <c r="M36" s="93">
        <f>ROUND(K36*M$51,4)</f>
        <v>0</v>
      </c>
      <c r="N36" s="129">
        <f>M36*M$34</f>
        <v>0</v>
      </c>
      <c r="O36" s="93">
        <f>ROUND(M36*O$51,4)</f>
        <v>0</v>
      </c>
      <c r="P36" s="129">
        <f>O36*O$34</f>
        <v>0</v>
      </c>
      <c r="Q36" s="70"/>
    </row>
    <row r="37" spans="1:17" x14ac:dyDescent="0.65">
      <c r="A37" s="223" t="s">
        <v>200</v>
      </c>
      <c r="B37" s="224"/>
      <c r="C37" s="128">
        <f>ROUND(C36*(1+$C$49),2)</f>
        <v>0</v>
      </c>
      <c r="D37" s="129">
        <f t="shared" ref="D37:F44" si="7">C37*C$34</f>
        <v>0</v>
      </c>
      <c r="E37" s="93">
        <f>ROUND(E36*(1+$C$49),4)</f>
        <v>0</v>
      </c>
      <c r="F37" s="129">
        <f>E37*E$34</f>
        <v>0</v>
      </c>
      <c r="G37" s="93">
        <f>ROUND(G36*(1+$C$49),4)</f>
        <v>0</v>
      </c>
      <c r="H37" s="129">
        <f>G37*G$34</f>
        <v>0</v>
      </c>
      <c r="I37" s="93">
        <f>ROUND(I36*(1+$C$49),4)</f>
        <v>0</v>
      </c>
      <c r="J37" s="129">
        <f t="shared" ref="J37:J44" si="8">I37*I$34</f>
        <v>0</v>
      </c>
      <c r="K37" s="93">
        <f>ROUND(K36*(1+$C$49),4)</f>
        <v>0</v>
      </c>
      <c r="L37" s="129">
        <f t="shared" ref="L37:L44" si="9">K37*K$34</f>
        <v>0</v>
      </c>
      <c r="M37" s="93">
        <f>ROUND(M36*(1+$C$49),4)</f>
        <v>0</v>
      </c>
      <c r="N37" s="129">
        <f t="shared" ref="N37:N44" si="10">M37*M$34</f>
        <v>0</v>
      </c>
      <c r="O37" s="93">
        <f>ROUND(O36*(1+$C$49),4)</f>
        <v>0</v>
      </c>
      <c r="P37" s="129">
        <f t="shared" ref="P37:P44" si="11">O37*O$34</f>
        <v>0</v>
      </c>
      <c r="Q37" s="70"/>
    </row>
    <row r="38" spans="1:17" x14ac:dyDescent="0.65">
      <c r="A38" s="223" t="s">
        <v>201</v>
      </c>
      <c r="B38" s="224"/>
      <c r="C38" s="128">
        <f t="shared" ref="C38:C44" si="12">ROUND(C37*(1+$C$49),2)</f>
        <v>0</v>
      </c>
      <c r="D38" s="129">
        <f t="shared" si="7"/>
        <v>0</v>
      </c>
      <c r="E38" s="93">
        <f t="shared" ref="E38:E44" si="13">ROUND(E37*(1+$C$49),4)</f>
        <v>0</v>
      </c>
      <c r="F38" s="129">
        <f>E38*E$34</f>
        <v>0</v>
      </c>
      <c r="G38" s="93">
        <f t="shared" ref="G38:G44" si="14">ROUND(G37*(1+$C$49),4)</f>
        <v>0</v>
      </c>
      <c r="H38" s="129">
        <f t="shared" ref="H38:H44" si="15">G38*G$34</f>
        <v>0</v>
      </c>
      <c r="I38" s="93">
        <f t="shared" ref="I38:I44" si="16">ROUND(I37*(1+$C$49),4)</f>
        <v>0</v>
      </c>
      <c r="J38" s="129">
        <f t="shared" si="8"/>
        <v>0</v>
      </c>
      <c r="K38" s="93">
        <f t="shared" ref="K38:K44" si="17">ROUND(K37*(1+$C$49),4)</f>
        <v>0</v>
      </c>
      <c r="L38" s="129">
        <f t="shared" si="9"/>
        <v>0</v>
      </c>
      <c r="M38" s="93">
        <f t="shared" ref="M38:M44" si="18">ROUND(M37*(1+$C$49),4)</f>
        <v>0</v>
      </c>
      <c r="N38" s="129">
        <f t="shared" si="10"/>
        <v>0</v>
      </c>
      <c r="O38" s="93">
        <f t="shared" ref="O38:O44" si="19">ROUND(O37*(1+$C$49),4)</f>
        <v>0</v>
      </c>
      <c r="P38" s="129">
        <f t="shared" si="11"/>
        <v>0</v>
      </c>
      <c r="Q38" s="70"/>
    </row>
    <row r="39" spans="1:17" x14ac:dyDescent="0.65">
      <c r="A39" s="223" t="s">
        <v>202</v>
      </c>
      <c r="B39" s="224"/>
      <c r="C39" s="128">
        <f t="shared" si="12"/>
        <v>0</v>
      </c>
      <c r="D39" s="129">
        <f t="shared" si="7"/>
        <v>0</v>
      </c>
      <c r="E39" s="93">
        <f t="shared" si="13"/>
        <v>0</v>
      </c>
      <c r="F39" s="129">
        <f t="shared" si="7"/>
        <v>0</v>
      </c>
      <c r="G39" s="93">
        <f t="shared" si="14"/>
        <v>0</v>
      </c>
      <c r="H39" s="129">
        <f t="shared" si="15"/>
        <v>0</v>
      </c>
      <c r="I39" s="93">
        <f t="shared" si="16"/>
        <v>0</v>
      </c>
      <c r="J39" s="129">
        <f t="shared" si="8"/>
        <v>0</v>
      </c>
      <c r="K39" s="93">
        <f t="shared" si="17"/>
        <v>0</v>
      </c>
      <c r="L39" s="129">
        <f t="shared" si="9"/>
        <v>0</v>
      </c>
      <c r="M39" s="93">
        <f t="shared" si="18"/>
        <v>0</v>
      </c>
      <c r="N39" s="129">
        <f t="shared" si="10"/>
        <v>0</v>
      </c>
      <c r="O39" s="93">
        <f t="shared" si="19"/>
        <v>0</v>
      </c>
      <c r="P39" s="129">
        <f t="shared" si="11"/>
        <v>0</v>
      </c>
      <c r="Q39" s="70"/>
    </row>
    <row r="40" spans="1:17" x14ac:dyDescent="0.65">
      <c r="A40" s="223" t="s">
        <v>203</v>
      </c>
      <c r="B40" s="224"/>
      <c r="C40" s="128">
        <f t="shared" si="12"/>
        <v>0</v>
      </c>
      <c r="D40" s="129">
        <f t="shared" si="7"/>
        <v>0</v>
      </c>
      <c r="E40" s="93">
        <f t="shared" si="13"/>
        <v>0</v>
      </c>
      <c r="F40" s="129">
        <f t="shared" si="7"/>
        <v>0</v>
      </c>
      <c r="G40" s="93">
        <f t="shared" si="14"/>
        <v>0</v>
      </c>
      <c r="H40" s="129">
        <f t="shared" si="15"/>
        <v>0</v>
      </c>
      <c r="I40" s="93">
        <f t="shared" si="16"/>
        <v>0</v>
      </c>
      <c r="J40" s="129">
        <f>I40*I$34</f>
        <v>0</v>
      </c>
      <c r="K40" s="93">
        <f t="shared" si="17"/>
        <v>0</v>
      </c>
      <c r="L40" s="129">
        <f t="shared" si="9"/>
        <v>0</v>
      </c>
      <c r="M40" s="93">
        <f t="shared" si="18"/>
        <v>0</v>
      </c>
      <c r="N40" s="129">
        <f t="shared" si="10"/>
        <v>0</v>
      </c>
      <c r="O40" s="93">
        <f t="shared" si="19"/>
        <v>0</v>
      </c>
      <c r="P40" s="129">
        <f t="shared" si="11"/>
        <v>0</v>
      </c>
      <c r="Q40" s="70"/>
    </row>
    <row r="41" spans="1:17" x14ac:dyDescent="0.65">
      <c r="A41" s="223" t="s">
        <v>204</v>
      </c>
      <c r="B41" s="224"/>
      <c r="C41" s="128">
        <f t="shared" si="12"/>
        <v>0</v>
      </c>
      <c r="D41" s="129">
        <f t="shared" si="7"/>
        <v>0</v>
      </c>
      <c r="E41" s="93">
        <f t="shared" si="13"/>
        <v>0</v>
      </c>
      <c r="F41" s="129">
        <f t="shared" si="7"/>
        <v>0</v>
      </c>
      <c r="G41" s="93">
        <f t="shared" si="14"/>
        <v>0</v>
      </c>
      <c r="H41" s="129">
        <f t="shared" si="15"/>
        <v>0</v>
      </c>
      <c r="I41" s="93">
        <f t="shared" si="16"/>
        <v>0</v>
      </c>
      <c r="J41" s="129">
        <f t="shared" si="8"/>
        <v>0</v>
      </c>
      <c r="K41" s="93">
        <f t="shared" si="17"/>
        <v>0</v>
      </c>
      <c r="L41" s="129">
        <f t="shared" si="9"/>
        <v>0</v>
      </c>
      <c r="M41" s="93">
        <f t="shared" si="18"/>
        <v>0</v>
      </c>
      <c r="N41" s="129">
        <f t="shared" si="10"/>
        <v>0</v>
      </c>
      <c r="O41" s="93">
        <f t="shared" si="19"/>
        <v>0</v>
      </c>
      <c r="P41" s="129">
        <f t="shared" si="11"/>
        <v>0</v>
      </c>
      <c r="Q41" s="70"/>
    </row>
    <row r="42" spans="1:17" x14ac:dyDescent="0.65">
      <c r="A42" s="223" t="s">
        <v>205</v>
      </c>
      <c r="B42" s="224"/>
      <c r="C42" s="128">
        <f t="shared" si="12"/>
        <v>0</v>
      </c>
      <c r="D42" s="129">
        <f t="shared" si="7"/>
        <v>0</v>
      </c>
      <c r="E42" s="93">
        <f t="shared" si="13"/>
        <v>0</v>
      </c>
      <c r="F42" s="129">
        <f t="shared" si="7"/>
        <v>0</v>
      </c>
      <c r="G42" s="93">
        <f t="shared" si="14"/>
        <v>0</v>
      </c>
      <c r="H42" s="129">
        <f t="shared" si="15"/>
        <v>0</v>
      </c>
      <c r="I42" s="93">
        <f t="shared" si="16"/>
        <v>0</v>
      </c>
      <c r="J42" s="129">
        <f t="shared" si="8"/>
        <v>0</v>
      </c>
      <c r="K42" s="93">
        <f t="shared" si="17"/>
        <v>0</v>
      </c>
      <c r="L42" s="129">
        <f t="shared" si="9"/>
        <v>0</v>
      </c>
      <c r="M42" s="93">
        <f t="shared" si="18"/>
        <v>0</v>
      </c>
      <c r="N42" s="129">
        <f t="shared" si="10"/>
        <v>0</v>
      </c>
      <c r="O42" s="93">
        <f t="shared" si="19"/>
        <v>0</v>
      </c>
      <c r="P42" s="129">
        <f t="shared" si="11"/>
        <v>0</v>
      </c>
      <c r="Q42" s="70"/>
    </row>
    <row r="43" spans="1:17" x14ac:dyDescent="0.65">
      <c r="A43" s="223" t="s">
        <v>206</v>
      </c>
      <c r="B43" s="224"/>
      <c r="C43" s="128">
        <f t="shared" si="12"/>
        <v>0</v>
      </c>
      <c r="D43" s="129">
        <f t="shared" si="7"/>
        <v>0</v>
      </c>
      <c r="E43" s="93">
        <f t="shared" si="13"/>
        <v>0</v>
      </c>
      <c r="F43" s="129">
        <f t="shared" si="7"/>
        <v>0</v>
      </c>
      <c r="G43" s="93">
        <f t="shared" si="14"/>
        <v>0</v>
      </c>
      <c r="H43" s="129">
        <f t="shared" si="15"/>
        <v>0</v>
      </c>
      <c r="I43" s="93">
        <f t="shared" si="16"/>
        <v>0</v>
      </c>
      <c r="J43" s="129">
        <f t="shared" si="8"/>
        <v>0</v>
      </c>
      <c r="K43" s="93">
        <f t="shared" si="17"/>
        <v>0</v>
      </c>
      <c r="L43" s="129">
        <f t="shared" si="9"/>
        <v>0</v>
      </c>
      <c r="M43" s="93">
        <f t="shared" si="18"/>
        <v>0</v>
      </c>
      <c r="N43" s="129">
        <f t="shared" si="10"/>
        <v>0</v>
      </c>
      <c r="O43" s="93">
        <f t="shared" si="19"/>
        <v>0</v>
      </c>
      <c r="P43" s="129">
        <f t="shared" si="11"/>
        <v>0</v>
      </c>
      <c r="Q43" s="70"/>
    </row>
    <row r="44" spans="1:17" x14ac:dyDescent="0.65">
      <c r="A44" s="223" t="s">
        <v>207</v>
      </c>
      <c r="B44" s="224"/>
      <c r="C44" s="128">
        <f t="shared" si="12"/>
        <v>0</v>
      </c>
      <c r="D44" s="129">
        <f t="shared" si="7"/>
        <v>0</v>
      </c>
      <c r="E44" s="93">
        <f t="shared" si="13"/>
        <v>0</v>
      </c>
      <c r="F44" s="129">
        <f t="shared" si="7"/>
        <v>0</v>
      </c>
      <c r="G44" s="93">
        <f t="shared" si="14"/>
        <v>0</v>
      </c>
      <c r="H44" s="129">
        <f t="shared" si="15"/>
        <v>0</v>
      </c>
      <c r="I44" s="93">
        <f t="shared" si="16"/>
        <v>0</v>
      </c>
      <c r="J44" s="129">
        <f t="shared" si="8"/>
        <v>0</v>
      </c>
      <c r="K44" s="93">
        <f t="shared" si="17"/>
        <v>0</v>
      </c>
      <c r="L44" s="129">
        <f t="shared" si="9"/>
        <v>0</v>
      </c>
      <c r="M44" s="93">
        <f t="shared" si="18"/>
        <v>0</v>
      </c>
      <c r="N44" s="129">
        <f t="shared" si="10"/>
        <v>0</v>
      </c>
      <c r="O44" s="93">
        <f t="shared" si="19"/>
        <v>0</v>
      </c>
      <c r="P44" s="129">
        <f t="shared" si="11"/>
        <v>0</v>
      </c>
      <c r="Q44" s="70"/>
    </row>
    <row r="45" spans="1:17" s="100" customFormat="1" ht="14.5" x14ac:dyDescent="0.7">
      <c r="A45" s="205" t="s">
        <v>236</v>
      </c>
      <c r="B45" s="206"/>
      <c r="C45" s="115"/>
      <c r="D45" s="116">
        <f>SUM(D36:D44)</f>
        <v>0</v>
      </c>
      <c r="E45" s="96"/>
      <c r="F45" s="98">
        <f>SUM(F36:F44)</f>
        <v>0</v>
      </c>
      <c r="G45" s="96"/>
      <c r="H45" s="98">
        <f>SUM(H36:H44)</f>
        <v>0</v>
      </c>
      <c r="I45" s="96"/>
      <c r="J45" s="98">
        <f>SUM(J36:J44)</f>
        <v>0</v>
      </c>
      <c r="K45" s="96"/>
      <c r="L45" s="98">
        <f>SUM(L36:L44)</f>
        <v>0</v>
      </c>
      <c r="M45" s="96"/>
      <c r="N45" s="98">
        <f>SUM(N36:N44)</f>
        <v>0</v>
      </c>
      <c r="O45" s="96"/>
      <c r="P45" s="98">
        <f>SUM(P36:P44)</f>
        <v>0</v>
      </c>
      <c r="Q45" s="130"/>
    </row>
    <row r="46" spans="1:17" ht="15" thickBot="1" x14ac:dyDescent="0.8">
      <c r="A46" s="69"/>
      <c r="Q46" s="70"/>
    </row>
    <row r="47" spans="1:17" ht="15.25" thickBot="1" x14ac:dyDescent="0.85">
      <c r="A47" s="196" t="s">
        <v>226</v>
      </c>
      <c r="B47" s="197"/>
      <c r="C47" s="101">
        <f>SUM(D45:P45)</f>
        <v>0</v>
      </c>
      <c r="D47" s="102"/>
      <c r="Q47" s="70"/>
    </row>
    <row r="48" spans="1:17" x14ac:dyDescent="0.65">
      <c r="A48" s="69"/>
      <c r="Q48" s="70"/>
    </row>
    <row r="49" spans="1:17" x14ac:dyDescent="0.65">
      <c r="A49" s="136" t="s">
        <v>189</v>
      </c>
      <c r="C49" s="103">
        <v>0</v>
      </c>
      <c r="Q49" s="70"/>
    </row>
    <row r="50" spans="1:17" x14ac:dyDescent="0.65">
      <c r="A50" s="136" t="s">
        <v>213</v>
      </c>
      <c r="C50" s="131">
        <v>0</v>
      </c>
      <c r="Q50" s="70"/>
    </row>
    <row r="51" spans="1:17" ht="15" thickBot="1" x14ac:dyDescent="0.8">
      <c r="A51" s="144" t="s">
        <v>191</v>
      </c>
      <c r="B51" s="107"/>
      <c r="C51" s="107"/>
      <c r="D51" s="107"/>
      <c r="E51" s="108">
        <v>1</v>
      </c>
      <c r="F51" s="107"/>
      <c r="G51" s="108">
        <v>1</v>
      </c>
      <c r="H51" s="107"/>
      <c r="I51" s="108">
        <v>1</v>
      </c>
      <c r="J51" s="107"/>
      <c r="K51" s="108">
        <v>1</v>
      </c>
      <c r="L51" s="107"/>
      <c r="M51" s="108">
        <v>1</v>
      </c>
      <c r="N51" s="107"/>
      <c r="O51" s="108">
        <v>1</v>
      </c>
      <c r="P51" s="107"/>
      <c r="Q51" s="109"/>
    </row>
  </sheetData>
  <mergeCells count="61">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A18:B18"/>
    <mergeCell ref="K9:L9"/>
    <mergeCell ref="M9:N9"/>
    <mergeCell ref="O9:P9"/>
    <mergeCell ref="A10:B10"/>
    <mergeCell ref="A11:B11"/>
    <mergeCell ref="A12:B12"/>
    <mergeCell ref="I9:J9"/>
    <mergeCell ref="A13:B13"/>
    <mergeCell ref="A14:B14"/>
    <mergeCell ref="A15:B15"/>
    <mergeCell ref="A16:B16"/>
    <mergeCell ref="A17:B17"/>
    <mergeCell ref="A19:B19"/>
    <mergeCell ref="A20:B20"/>
    <mergeCell ref="A22:B22"/>
    <mergeCell ref="A29:Q29"/>
    <mergeCell ref="A31:B31"/>
    <mergeCell ref="C31:D31"/>
    <mergeCell ref="E31:F31"/>
    <mergeCell ref="G31:H31"/>
    <mergeCell ref="I31:J31"/>
    <mergeCell ref="K31:L31"/>
    <mergeCell ref="A39:B39"/>
    <mergeCell ref="M31:N31"/>
    <mergeCell ref="O31:P31"/>
    <mergeCell ref="A33:B33"/>
    <mergeCell ref="A34:B34"/>
    <mergeCell ref="C34:D34"/>
    <mergeCell ref="E34:F34"/>
    <mergeCell ref="G34:H34"/>
    <mergeCell ref="I34:J34"/>
    <mergeCell ref="K34:L34"/>
    <mergeCell ref="M34:N34"/>
    <mergeCell ref="O34:P34"/>
    <mergeCell ref="A35:B35"/>
    <mergeCell ref="A36:B36"/>
    <mergeCell ref="A37:B37"/>
    <mergeCell ref="A38:B38"/>
    <mergeCell ref="A47:B47"/>
    <mergeCell ref="A40:B40"/>
    <mergeCell ref="A41:B41"/>
    <mergeCell ref="A42:B42"/>
    <mergeCell ref="A43:B43"/>
    <mergeCell ref="A44:B44"/>
    <mergeCell ref="A45:B45"/>
  </mergeCells>
  <pageMargins left="0.25" right="0.25" top="0.25" bottom="0.2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0"/>
  <sheetViews>
    <sheetView topLeftCell="A22" zoomScaleNormal="100" workbookViewId="0">
      <selection activeCell="B24" sqref="B24"/>
    </sheetView>
  </sheetViews>
  <sheetFormatPr defaultRowHeight="14.75" x14ac:dyDescent="0.75"/>
  <cols>
    <col min="1" max="1" width="48.86328125" customWidth="1"/>
    <col min="2" max="2" width="124.40625" customWidth="1"/>
  </cols>
  <sheetData>
    <row r="1" spans="1:2" ht="15" customHeight="1" thickBot="1" x14ac:dyDescent="0.95">
      <c r="A1" s="192" t="s">
        <v>275</v>
      </c>
      <c r="B1" s="193"/>
    </row>
    <row r="2" spans="1:2" ht="16.5" thickBot="1" x14ac:dyDescent="0.9">
      <c r="A2" s="10"/>
      <c r="B2" s="10"/>
    </row>
    <row r="3" spans="1:2" ht="18" x14ac:dyDescent="0.8">
      <c r="A3" s="64" t="s">
        <v>0</v>
      </c>
      <c r="B3" s="65"/>
    </row>
    <row r="4" spans="1:2" ht="29.25" customHeight="1" x14ac:dyDescent="0.75">
      <c r="A4" s="149" t="s">
        <v>1</v>
      </c>
      <c r="B4" s="150" t="s">
        <v>2</v>
      </c>
    </row>
    <row r="5" spans="1:2" ht="15.75" x14ac:dyDescent="0.75">
      <c r="A5" s="66" t="s">
        <v>3</v>
      </c>
      <c r="B5" s="14" t="s">
        <v>4</v>
      </c>
    </row>
    <row r="6" spans="1:2" ht="15.75" x14ac:dyDescent="0.75">
      <c r="A6" s="66" t="s">
        <v>160</v>
      </c>
      <c r="B6" s="14" t="s">
        <v>138</v>
      </c>
    </row>
    <row r="7" spans="1:2" ht="15.75" x14ac:dyDescent="0.75">
      <c r="A7" s="66" t="s">
        <v>5</v>
      </c>
      <c r="B7" s="14" t="s">
        <v>6</v>
      </c>
    </row>
    <row r="8" spans="1:2" ht="15.75" x14ac:dyDescent="0.75">
      <c r="A8" s="66" t="s">
        <v>7</v>
      </c>
      <c r="B8" s="14" t="s">
        <v>8</v>
      </c>
    </row>
    <row r="9" spans="1:2" ht="15.75" x14ac:dyDescent="0.75">
      <c r="A9" s="67" t="s">
        <v>9</v>
      </c>
      <c r="B9" s="14" t="s">
        <v>10</v>
      </c>
    </row>
    <row r="10" spans="1:2" ht="15.75" x14ac:dyDescent="0.75">
      <c r="A10" s="66" t="s">
        <v>142</v>
      </c>
      <c r="B10" s="14" t="s">
        <v>139</v>
      </c>
    </row>
    <row r="11" spans="1:2" ht="15.75" x14ac:dyDescent="0.75">
      <c r="A11" s="66" t="s">
        <v>143</v>
      </c>
      <c r="B11" s="14" t="s">
        <v>140</v>
      </c>
    </row>
    <row r="12" spans="1:2" ht="15.75" x14ac:dyDescent="0.75">
      <c r="A12" s="66" t="s">
        <v>144</v>
      </c>
      <c r="B12" s="14" t="s">
        <v>141</v>
      </c>
    </row>
    <row r="13" spans="1:2" ht="15.75" customHeight="1" thickBot="1" x14ac:dyDescent="0.9">
      <c r="A13" s="19"/>
      <c r="B13" s="20"/>
    </row>
    <row r="14" spans="1:2" ht="14.45" customHeight="1" thickBot="1" x14ac:dyDescent="0.9">
      <c r="A14" s="57"/>
      <c r="B14" s="58"/>
    </row>
    <row r="15" spans="1:2" s="63" customFormat="1" ht="21" customHeight="1" thickBot="1" x14ac:dyDescent="0.9">
      <c r="A15" s="147" t="s">
        <v>260</v>
      </c>
      <c r="B15" s="148"/>
    </row>
    <row r="16" spans="1:2" s="63" customFormat="1" ht="151.5" customHeight="1" thickBot="1" x14ac:dyDescent="0.8">
      <c r="A16" s="188" t="s">
        <v>261</v>
      </c>
      <c r="B16" s="188"/>
    </row>
    <row r="17" spans="1:12" s="63" customFormat="1" ht="74.25" customHeight="1" thickBot="1" x14ac:dyDescent="0.9">
      <c r="A17" s="151" t="s">
        <v>271</v>
      </c>
      <c r="B17" s="152" t="s">
        <v>262</v>
      </c>
    </row>
    <row r="18" spans="1:12" s="63" customFormat="1" ht="164.25" customHeight="1" thickBot="1" x14ac:dyDescent="0.9">
      <c r="A18" s="151" t="s">
        <v>263</v>
      </c>
      <c r="B18" s="152" t="s">
        <v>297</v>
      </c>
    </row>
    <row r="19" spans="1:12" s="63" customFormat="1" ht="61.75" thickBot="1" x14ac:dyDescent="0.9">
      <c r="A19" s="151" t="s">
        <v>272</v>
      </c>
      <c r="B19" s="152" t="s">
        <v>264</v>
      </c>
    </row>
    <row r="20" spans="1:12" s="63" customFormat="1" ht="45" customHeight="1" thickBot="1" x14ac:dyDescent="0.9">
      <c r="A20" s="151" t="s">
        <v>273</v>
      </c>
      <c r="B20" s="152" t="s">
        <v>265</v>
      </c>
    </row>
    <row r="21" spans="1:12" s="63" customFormat="1" ht="45" customHeight="1" thickBot="1" x14ac:dyDescent="0.9">
      <c r="A21" s="151" t="s">
        <v>274</v>
      </c>
      <c r="B21" s="152" t="s">
        <v>266</v>
      </c>
    </row>
    <row r="22" spans="1:12" s="63" customFormat="1" ht="109.5" customHeight="1" thickBot="1" x14ac:dyDescent="0.9">
      <c r="A22" s="189" t="s">
        <v>296</v>
      </c>
      <c r="B22" s="189"/>
    </row>
    <row r="23" spans="1:12" s="63" customFormat="1" ht="109.5" customHeight="1" thickBot="1" x14ac:dyDescent="0.9">
      <c r="A23" s="151" t="s">
        <v>267</v>
      </c>
      <c r="B23" s="152" t="s">
        <v>268</v>
      </c>
      <c r="L23" s="145"/>
    </row>
    <row r="24" spans="1:12" s="63" customFormat="1" ht="122.75" thickBot="1" x14ac:dyDescent="0.9">
      <c r="A24" s="151" t="s">
        <v>269</v>
      </c>
      <c r="B24" s="152" t="s">
        <v>277</v>
      </c>
    </row>
    <row r="25" spans="1:12" s="63" customFormat="1" ht="122.75" thickBot="1" x14ac:dyDescent="0.9">
      <c r="A25" s="176" t="s">
        <v>276</v>
      </c>
      <c r="B25" s="177" t="s">
        <v>270</v>
      </c>
    </row>
    <row r="26" spans="1:12" s="63" customFormat="1" ht="409.5" customHeight="1" thickTop="1" thickBot="1" x14ac:dyDescent="0.9">
      <c r="A26" s="190" t="s">
        <v>293</v>
      </c>
      <c r="B26" s="191"/>
    </row>
    <row r="27" spans="1:12" s="63" customFormat="1" ht="183" customHeight="1" x14ac:dyDescent="0.75">
      <c r="A27" s="194" t="s">
        <v>294</v>
      </c>
      <c r="B27" s="195"/>
    </row>
    <row r="28" spans="1:12" ht="270" customHeight="1" thickBot="1" x14ac:dyDescent="0.9">
      <c r="A28" s="186" t="s">
        <v>295</v>
      </c>
      <c r="B28" s="187"/>
    </row>
    <row r="29" spans="1:12" ht="45" customHeight="1" x14ac:dyDescent="0.75">
      <c r="A29" s="63"/>
      <c r="B29" s="63"/>
    </row>
    <row r="30" spans="1:12" ht="45" customHeight="1" x14ac:dyDescent="0.75">
      <c r="A30" s="63"/>
      <c r="B30" s="63"/>
    </row>
    <row r="31" spans="1:12" ht="45" customHeight="1" x14ac:dyDescent="0.75">
      <c r="A31" s="63"/>
      <c r="B31" s="63"/>
    </row>
    <row r="32" spans="1:12" ht="45" customHeight="1" x14ac:dyDescent="0.75">
      <c r="A32" s="63"/>
      <c r="B32" s="63"/>
    </row>
    <row r="33" spans="1:2" ht="45" customHeight="1" x14ac:dyDescent="0.75">
      <c r="A33" s="63"/>
      <c r="B33" s="63"/>
    </row>
    <row r="34" spans="1:2" ht="45" customHeight="1" x14ac:dyDescent="0.75">
      <c r="A34" s="63"/>
      <c r="B34" s="63"/>
    </row>
    <row r="35" spans="1:2" ht="45" customHeight="1" x14ac:dyDescent="0.75">
      <c r="A35" s="63"/>
      <c r="B35" s="63"/>
    </row>
    <row r="36" spans="1:2" ht="45" customHeight="1" x14ac:dyDescent="0.75">
      <c r="A36" s="63"/>
      <c r="B36" s="63"/>
    </row>
    <row r="37" spans="1:2" ht="45" customHeight="1" x14ac:dyDescent="0.75">
      <c r="A37" s="63"/>
      <c r="B37" s="63"/>
    </row>
    <row r="38" spans="1:2" ht="45" customHeight="1" x14ac:dyDescent="0.75"/>
    <row r="39" spans="1:2" ht="45" customHeight="1" x14ac:dyDescent="0.75"/>
    <row r="40" spans="1:2" ht="45" customHeight="1" x14ac:dyDescent="0.75"/>
  </sheetData>
  <mergeCells count="6">
    <mergeCell ref="A28:B28"/>
    <mergeCell ref="A16:B16"/>
    <mergeCell ref="A22:B22"/>
    <mergeCell ref="A26:B26"/>
    <mergeCell ref="A1:B1"/>
    <mergeCell ref="A27:B27"/>
  </mergeCells>
  <pageMargins left="0.7" right="0.7" top="0.75" bottom="0.75" header="0.3" footer="0.3"/>
  <pageSetup scale="54" fitToHeight="0" orientation="portrait" horizontalDpi="300" verticalDpi="300" r:id="rId1"/>
  <headerFooter>
    <oddFooter>&amp;Rpage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36"/>
  <sheetViews>
    <sheetView tabSelected="1" zoomScale="80" zoomScaleNormal="80" workbookViewId="0">
      <selection activeCell="F16" sqref="F16"/>
    </sheetView>
  </sheetViews>
  <sheetFormatPr defaultColWidth="9.1328125" defaultRowHeight="14.25" x14ac:dyDescent="0.65"/>
  <cols>
    <col min="1" max="1" width="31.1328125" style="3" bestFit="1" customWidth="1"/>
    <col min="2" max="2" width="25" style="3" bestFit="1" customWidth="1"/>
    <col min="3" max="3" width="17" style="3" bestFit="1" customWidth="1"/>
    <col min="4" max="4" width="8.26953125" style="3" bestFit="1" customWidth="1"/>
    <col min="5" max="7" width="12.7265625" style="3" customWidth="1"/>
    <col min="8" max="8" width="15.7265625" style="3" bestFit="1" customWidth="1"/>
    <col min="9" max="9" width="16.7265625" style="3" bestFit="1" customWidth="1"/>
    <col min="10" max="10" width="16.40625" style="3" bestFit="1" customWidth="1"/>
    <col min="11" max="11" width="16.7265625" style="3" bestFit="1" customWidth="1"/>
    <col min="12" max="12" width="18.1328125" style="3" bestFit="1" customWidth="1"/>
    <col min="13" max="13" width="16.7265625" style="3" bestFit="1" customWidth="1"/>
    <col min="14" max="14" width="18.1328125" style="3" bestFit="1" customWidth="1"/>
    <col min="15" max="15" width="16.7265625" style="3" bestFit="1" customWidth="1"/>
    <col min="16" max="16" width="18.1328125" style="3" bestFit="1" customWidth="1"/>
    <col min="17" max="17" width="16.7265625" style="3" bestFit="1" customWidth="1"/>
    <col min="18" max="18" width="12.7265625" style="3" customWidth="1"/>
    <col min="19" max="19" width="16.7265625" style="3" bestFit="1" customWidth="1"/>
    <col min="20" max="16384" width="9.1328125" style="3"/>
  </cols>
  <sheetData>
    <row r="1" spans="1:19" s="2" customFormat="1" ht="36.75" customHeight="1" x14ac:dyDescent="0.8">
      <c r="A1" s="222" t="s">
        <v>232</v>
      </c>
      <c r="B1" s="185"/>
      <c r="C1" s="185"/>
      <c r="D1" s="185"/>
      <c r="E1" s="185"/>
      <c r="F1" s="185"/>
      <c r="G1" s="185"/>
      <c r="H1" s="185"/>
      <c r="I1" s="185"/>
      <c r="J1" s="185"/>
      <c r="K1" s="185"/>
      <c r="L1" s="185"/>
      <c r="M1" s="185"/>
      <c r="N1" s="185"/>
      <c r="O1" s="185"/>
      <c r="P1" s="185"/>
      <c r="Q1" s="185"/>
      <c r="R1" s="185"/>
      <c r="S1" s="185"/>
    </row>
    <row r="3" spans="1:19" ht="15" thickBot="1" x14ac:dyDescent="0.8"/>
    <row r="4" spans="1:19" ht="14.5" x14ac:dyDescent="0.7">
      <c r="A4" s="215" t="s">
        <v>162</v>
      </c>
      <c r="B4" s="216"/>
      <c r="C4" s="216"/>
      <c r="D4" s="216"/>
      <c r="E4" s="216"/>
      <c r="F4" s="216"/>
      <c r="G4" s="216"/>
      <c r="H4" s="216"/>
      <c r="I4" s="216"/>
      <c r="J4" s="216"/>
      <c r="K4" s="216"/>
      <c r="L4" s="216"/>
      <c r="M4" s="216"/>
      <c r="N4" s="216"/>
      <c r="O4" s="216"/>
      <c r="P4" s="216"/>
      <c r="Q4" s="216"/>
      <c r="R4" s="216"/>
      <c r="S4" s="217"/>
    </row>
    <row r="5" spans="1:19" x14ac:dyDescent="0.65">
      <c r="A5" s="69"/>
      <c r="S5" s="70"/>
    </row>
    <row r="6" spans="1:19" ht="14.5" x14ac:dyDescent="0.7">
      <c r="A6" s="69"/>
      <c r="B6" s="122" t="s">
        <v>163</v>
      </c>
      <c r="C6" s="218" t="s">
        <v>164</v>
      </c>
      <c r="D6" s="219"/>
      <c r="E6" s="218" t="s">
        <v>165</v>
      </c>
      <c r="F6" s="220"/>
      <c r="G6" s="219"/>
      <c r="H6" s="218" t="s">
        <v>166</v>
      </c>
      <c r="I6" s="219"/>
      <c r="J6" s="218" t="s">
        <v>167</v>
      </c>
      <c r="K6" s="219"/>
      <c r="L6" s="218" t="s">
        <v>168</v>
      </c>
      <c r="M6" s="219"/>
      <c r="N6" s="218" t="s">
        <v>169</v>
      </c>
      <c r="O6" s="219"/>
      <c r="P6" s="218" t="s">
        <v>170</v>
      </c>
      <c r="Q6" s="219"/>
      <c r="R6" s="218" t="s">
        <v>171</v>
      </c>
      <c r="S6" s="221"/>
    </row>
    <row r="7" spans="1:19" ht="15" hidden="1" customHeight="1" x14ac:dyDescent="0.7">
      <c r="A7" s="69"/>
      <c r="B7" s="122" t="s">
        <v>172</v>
      </c>
      <c r="C7" s="71"/>
      <c r="D7" s="134"/>
      <c r="E7" s="72" t="s">
        <v>173</v>
      </c>
      <c r="G7" s="73"/>
      <c r="H7" s="72" t="s">
        <v>174</v>
      </c>
      <c r="I7" s="73"/>
      <c r="J7" s="72" t="s">
        <v>175</v>
      </c>
      <c r="K7" s="73"/>
      <c r="L7" s="72" t="s">
        <v>176</v>
      </c>
      <c r="M7" s="73"/>
      <c r="N7" s="72" t="s">
        <v>177</v>
      </c>
      <c r="O7" s="73"/>
      <c r="P7" s="72" t="s">
        <v>178</v>
      </c>
      <c r="Q7" s="73"/>
      <c r="R7" s="72" t="s">
        <v>179</v>
      </c>
      <c r="S7" s="70"/>
    </row>
    <row r="8" spans="1:19" s="81" customFormat="1" ht="14.5" x14ac:dyDescent="0.7">
      <c r="A8" s="74"/>
      <c r="B8" s="122" t="s">
        <v>180</v>
      </c>
      <c r="C8" s="75">
        <v>0</v>
      </c>
      <c r="D8" s="76">
        <v>25000</v>
      </c>
      <c r="E8" s="77">
        <v>0</v>
      </c>
      <c r="F8" s="78"/>
      <c r="G8" s="79">
        <v>25000</v>
      </c>
      <c r="H8" s="77">
        <v>25001</v>
      </c>
      <c r="I8" s="79">
        <v>75000</v>
      </c>
      <c r="J8" s="77">
        <v>75001</v>
      </c>
      <c r="K8" s="79">
        <v>125000</v>
      </c>
      <c r="L8" s="77">
        <v>125001</v>
      </c>
      <c r="M8" s="79">
        <v>175000</v>
      </c>
      <c r="N8" s="77">
        <v>175001</v>
      </c>
      <c r="O8" s="79">
        <v>225000</v>
      </c>
      <c r="P8" s="77">
        <v>225001</v>
      </c>
      <c r="Q8" s="79">
        <v>275000</v>
      </c>
      <c r="R8" s="77">
        <v>275001</v>
      </c>
      <c r="S8" s="80">
        <f>R8+49999</f>
        <v>325000</v>
      </c>
    </row>
    <row r="9" spans="1:19" s="85" customFormat="1" ht="14.5" x14ac:dyDescent="0.7">
      <c r="A9" s="82"/>
      <c r="B9" s="83" t="s">
        <v>181</v>
      </c>
      <c r="C9" s="84"/>
      <c r="D9" s="135"/>
      <c r="E9" s="212" t="s">
        <v>182</v>
      </c>
      <c r="F9" s="213"/>
      <c r="G9" s="214"/>
      <c r="H9" s="198">
        <f>ROUND(MEDIAN(H8,I8),0)</f>
        <v>50001</v>
      </c>
      <c r="I9" s="199"/>
      <c r="J9" s="198">
        <f>ROUND(MEDIAN(J8,K8),0)</f>
        <v>100001</v>
      </c>
      <c r="K9" s="199"/>
      <c r="L9" s="198">
        <f>ROUND(MEDIAN(L8,M8),0)</f>
        <v>150001</v>
      </c>
      <c r="M9" s="199"/>
      <c r="N9" s="198">
        <f>ROUND(MEDIAN(N8,O8),0)</f>
        <v>200001</v>
      </c>
      <c r="O9" s="199"/>
      <c r="P9" s="198">
        <f>ROUND(MEDIAN(P8,Q8),0)</f>
        <v>250001</v>
      </c>
      <c r="Q9" s="199"/>
      <c r="R9" s="198">
        <f>ROUND(MEDIAN(R8,S8),0)</f>
        <v>300001</v>
      </c>
      <c r="S9" s="200"/>
    </row>
    <row r="10" spans="1:19" s="2" customFormat="1" ht="24.75" customHeight="1" x14ac:dyDescent="0.7">
      <c r="A10" s="86"/>
      <c r="C10" s="201" t="s">
        <v>183</v>
      </c>
      <c r="D10" s="202"/>
      <c r="E10" s="125" t="s">
        <v>184</v>
      </c>
      <c r="F10" s="87" t="s">
        <v>185</v>
      </c>
      <c r="G10" s="126" t="s">
        <v>186</v>
      </c>
      <c r="H10" s="125" t="s">
        <v>184</v>
      </c>
      <c r="I10" s="126" t="s">
        <v>187</v>
      </c>
      <c r="J10" s="125" t="s">
        <v>184</v>
      </c>
      <c r="K10" s="126" t="s">
        <v>187</v>
      </c>
      <c r="L10" s="125" t="s">
        <v>184</v>
      </c>
      <c r="M10" s="126" t="s">
        <v>187</v>
      </c>
      <c r="N10" s="125" t="s">
        <v>184</v>
      </c>
      <c r="O10" s="126" t="s">
        <v>187</v>
      </c>
      <c r="P10" s="88" t="s">
        <v>184</v>
      </c>
      <c r="Q10" s="126" t="s">
        <v>187</v>
      </c>
      <c r="R10" s="125" t="s">
        <v>184</v>
      </c>
      <c r="S10" s="89" t="s">
        <v>187</v>
      </c>
    </row>
    <row r="11" spans="1:19" x14ac:dyDescent="0.65">
      <c r="A11" s="136" t="s">
        <v>15</v>
      </c>
      <c r="C11" s="203">
        <v>769303.23</v>
      </c>
      <c r="D11" s="204"/>
      <c r="E11" s="90" t="s">
        <v>188</v>
      </c>
      <c r="F11" s="91" t="s">
        <v>188</v>
      </c>
      <c r="G11" s="92" t="s">
        <v>188</v>
      </c>
      <c r="H11" s="93">
        <v>0.67</v>
      </c>
      <c r="I11" s="94">
        <f>ROUND((H$9-25000)*H11,2)</f>
        <v>16750.669999999998</v>
      </c>
      <c r="J11" s="93">
        <v>0.49</v>
      </c>
      <c r="K11" s="94">
        <f>ROUND((J$9-25000)*J11,2)</f>
        <v>36750.49</v>
      </c>
      <c r="L11" s="93">
        <v>0.46</v>
      </c>
      <c r="M11" s="94">
        <f>ROUND((L$9-25000)*L11,2)</f>
        <v>57500.46</v>
      </c>
      <c r="N11" s="93">
        <v>0.45</v>
      </c>
      <c r="O11" s="94">
        <f>ROUND((N$9-25000)*N11,2)</f>
        <v>78750.45</v>
      </c>
      <c r="P11" s="93">
        <v>0.44</v>
      </c>
      <c r="Q11" s="94">
        <f>ROUND((P$9-25000)*P11,2)</f>
        <v>99000.44</v>
      </c>
      <c r="R11" s="93">
        <v>0.44</v>
      </c>
      <c r="S11" s="94">
        <f>ROUND((R$9-25000)*R11,2)</f>
        <v>121000.44</v>
      </c>
    </row>
    <row r="12" spans="1:19" s="100" customFormat="1" ht="14.5" x14ac:dyDescent="0.7">
      <c r="A12" s="205" t="s">
        <v>220</v>
      </c>
      <c r="B12" s="206"/>
      <c r="C12" s="207">
        <f>C11</f>
        <v>769303.23</v>
      </c>
      <c r="D12" s="208"/>
      <c r="E12" s="96"/>
      <c r="F12" s="97"/>
      <c r="G12" s="98">
        <f>SUM(G11:G11)</f>
        <v>0</v>
      </c>
      <c r="H12" s="96"/>
      <c r="I12" s="98">
        <f>SUM(I11:I11)</f>
        <v>16750.669999999998</v>
      </c>
      <c r="J12" s="96"/>
      <c r="K12" s="98">
        <f>SUM(K11:K11)</f>
        <v>36750.49</v>
      </c>
      <c r="L12" s="96"/>
      <c r="M12" s="98">
        <f>SUM(M11:M11)</f>
        <v>57500.46</v>
      </c>
      <c r="N12" s="96"/>
      <c r="O12" s="98">
        <f>SUM(O11:O11)</f>
        <v>78750.45</v>
      </c>
      <c r="P12" s="96"/>
      <c r="Q12" s="98">
        <f>SUM(Q11:Q11)</f>
        <v>99000.44</v>
      </c>
      <c r="R12" s="96"/>
      <c r="S12" s="99">
        <f>SUM(S11:S11)</f>
        <v>121000.44</v>
      </c>
    </row>
    <row r="13" spans="1:19" ht="15" thickBot="1" x14ac:dyDescent="0.8">
      <c r="A13" s="69"/>
      <c r="S13" s="70"/>
    </row>
    <row r="14" spans="1:19" ht="15.25" thickBot="1" x14ac:dyDescent="0.85">
      <c r="A14" s="196" t="s">
        <v>220</v>
      </c>
      <c r="B14" s="197"/>
      <c r="C14" s="101">
        <f>SUM(E12:S12)+C12</f>
        <v>1179056.18</v>
      </c>
      <c r="D14" s="122"/>
      <c r="E14" s="102"/>
      <c r="Q14" s="85"/>
      <c r="S14" s="70"/>
    </row>
    <row r="15" spans="1:19" x14ac:dyDescent="0.65">
      <c r="A15" s="69"/>
      <c r="S15" s="70"/>
    </row>
    <row r="16" spans="1:19" x14ac:dyDescent="0.65">
      <c r="A16" s="69" t="s">
        <v>189</v>
      </c>
      <c r="C16" s="103"/>
      <c r="S16" s="70"/>
    </row>
    <row r="17" spans="1:19" x14ac:dyDescent="0.65">
      <c r="A17" s="69" t="s">
        <v>190</v>
      </c>
      <c r="C17" s="104"/>
      <c r="J17" s="105"/>
      <c r="S17" s="70"/>
    </row>
    <row r="18" spans="1:19" ht="15" thickBot="1" x14ac:dyDescent="0.8">
      <c r="A18" s="106" t="s">
        <v>191</v>
      </c>
      <c r="B18" s="107"/>
      <c r="C18" s="107"/>
      <c r="D18" s="107"/>
      <c r="E18" s="107"/>
      <c r="F18" s="107"/>
      <c r="G18" s="107"/>
      <c r="H18" s="108"/>
      <c r="I18" s="107"/>
      <c r="J18" s="108"/>
      <c r="K18" s="107"/>
      <c r="L18" s="108"/>
      <c r="M18" s="107"/>
      <c r="N18" s="108"/>
      <c r="O18" s="107"/>
      <c r="P18" s="108"/>
      <c r="Q18" s="107"/>
      <c r="R18" s="108"/>
      <c r="S18" s="109"/>
    </row>
    <row r="21" spans="1:19" ht="15" thickBot="1" x14ac:dyDescent="0.8"/>
    <row r="22" spans="1:19" ht="14.5" x14ac:dyDescent="0.7">
      <c r="A22" s="215" t="s">
        <v>192</v>
      </c>
      <c r="B22" s="216"/>
      <c r="C22" s="216"/>
      <c r="D22" s="216"/>
      <c r="E22" s="216"/>
      <c r="F22" s="216"/>
      <c r="G22" s="216"/>
      <c r="H22" s="216"/>
      <c r="I22" s="216"/>
      <c r="J22" s="216"/>
      <c r="K22" s="216"/>
      <c r="L22" s="216"/>
      <c r="M22" s="216"/>
      <c r="N22" s="216"/>
      <c r="O22" s="216"/>
      <c r="P22" s="216"/>
      <c r="Q22" s="216"/>
      <c r="R22" s="216"/>
      <c r="S22" s="217"/>
    </row>
    <row r="23" spans="1:19" x14ac:dyDescent="0.65">
      <c r="A23" s="69"/>
      <c r="S23" s="70"/>
    </row>
    <row r="24" spans="1:19" ht="14.5" x14ac:dyDescent="0.7">
      <c r="A24" s="205" t="s">
        <v>163</v>
      </c>
      <c r="B24" s="209"/>
      <c r="C24" s="218" t="s">
        <v>164</v>
      </c>
      <c r="D24" s="219"/>
      <c r="E24" s="218" t="s">
        <v>165</v>
      </c>
      <c r="F24" s="220"/>
      <c r="G24" s="219"/>
      <c r="H24" s="218" t="s">
        <v>166</v>
      </c>
      <c r="I24" s="219"/>
      <c r="J24" s="218" t="s">
        <v>167</v>
      </c>
      <c r="K24" s="219"/>
      <c r="L24" s="218" t="s">
        <v>168</v>
      </c>
      <c r="M24" s="219"/>
      <c r="N24" s="218" t="s">
        <v>169</v>
      </c>
      <c r="O24" s="219"/>
      <c r="P24" s="218" t="s">
        <v>170</v>
      </c>
      <c r="Q24" s="219"/>
      <c r="R24" s="218" t="s">
        <v>171</v>
      </c>
      <c r="S24" s="221"/>
    </row>
    <row r="25" spans="1:19" ht="15" hidden="1" customHeight="1" x14ac:dyDescent="0.7">
      <c r="A25" s="69"/>
      <c r="B25" s="122" t="s">
        <v>172</v>
      </c>
      <c r="C25" s="71"/>
      <c r="D25" s="134"/>
      <c r="E25" s="72" t="s">
        <v>173</v>
      </c>
      <c r="G25" s="73"/>
      <c r="H25" s="72" t="s">
        <v>174</v>
      </c>
      <c r="I25" s="73"/>
      <c r="J25" s="72" t="s">
        <v>175</v>
      </c>
      <c r="K25" s="73"/>
      <c r="L25" s="72" t="s">
        <v>176</v>
      </c>
      <c r="M25" s="73"/>
      <c r="N25" s="72" t="s">
        <v>177</v>
      </c>
      <c r="O25" s="73"/>
      <c r="P25" s="72" t="s">
        <v>178</v>
      </c>
      <c r="Q25" s="73"/>
      <c r="R25" s="72" t="s">
        <v>179</v>
      </c>
      <c r="S25" s="70"/>
    </row>
    <row r="26" spans="1:19" s="81" customFormat="1" ht="14.5" x14ac:dyDescent="0.7">
      <c r="A26" s="205" t="s">
        <v>193</v>
      </c>
      <c r="B26" s="209"/>
      <c r="C26" s="75">
        <v>0</v>
      </c>
      <c r="D26" s="76">
        <v>50000</v>
      </c>
      <c r="E26" s="77">
        <v>0</v>
      </c>
      <c r="F26" s="78"/>
      <c r="G26" s="79">
        <v>50000</v>
      </c>
      <c r="H26" s="77">
        <v>50001</v>
      </c>
      <c r="I26" s="79">
        <v>100000</v>
      </c>
      <c r="J26" s="77">
        <v>100001</v>
      </c>
      <c r="K26" s="79">
        <v>150000</v>
      </c>
      <c r="L26" s="77">
        <v>150001</v>
      </c>
      <c r="M26" s="79">
        <v>200000</v>
      </c>
      <c r="N26" s="77">
        <v>200001</v>
      </c>
      <c r="O26" s="79">
        <v>250000</v>
      </c>
      <c r="P26" s="77">
        <v>250001</v>
      </c>
      <c r="Q26" s="79">
        <v>300000</v>
      </c>
      <c r="R26" s="77">
        <v>300001</v>
      </c>
      <c r="S26" s="80">
        <f>R26+49999</f>
        <v>350000</v>
      </c>
    </row>
    <row r="27" spans="1:19" s="85" customFormat="1" ht="14.5" x14ac:dyDescent="0.7">
      <c r="A27" s="210" t="s">
        <v>194</v>
      </c>
      <c r="B27" s="211"/>
      <c r="C27" s="84"/>
      <c r="D27" s="135"/>
      <c r="E27" s="212" t="s">
        <v>182</v>
      </c>
      <c r="F27" s="213"/>
      <c r="G27" s="214"/>
      <c r="H27" s="198">
        <f>ROUND(MEDIAN(H26,I26),0)</f>
        <v>75001</v>
      </c>
      <c r="I27" s="199"/>
      <c r="J27" s="198">
        <f>ROUND(MEDIAN(J26,K26),0)</f>
        <v>125001</v>
      </c>
      <c r="K27" s="199"/>
      <c r="L27" s="198">
        <f>ROUND(MEDIAN(L26,M26),0)</f>
        <v>175001</v>
      </c>
      <c r="M27" s="199"/>
      <c r="N27" s="198">
        <f>ROUND(MEDIAN(N26,O26),0)</f>
        <v>225001</v>
      </c>
      <c r="O27" s="199"/>
      <c r="P27" s="198">
        <f>ROUND(MEDIAN(P26,Q26),0)</f>
        <v>275001</v>
      </c>
      <c r="Q27" s="199"/>
      <c r="R27" s="198">
        <f>ROUND(MEDIAN(R26,S26),0)</f>
        <v>325001</v>
      </c>
      <c r="S27" s="200"/>
    </row>
    <row r="28" spans="1:19" s="2" customFormat="1" ht="24.75" customHeight="1" x14ac:dyDescent="0.7">
      <c r="A28" s="86"/>
      <c r="C28" s="201" t="s">
        <v>183</v>
      </c>
      <c r="D28" s="202"/>
      <c r="E28" s="125" t="s">
        <v>184</v>
      </c>
      <c r="F28" s="87" t="s">
        <v>185</v>
      </c>
      <c r="G28" s="126" t="s">
        <v>186</v>
      </c>
      <c r="H28" s="125" t="s">
        <v>184</v>
      </c>
      <c r="I28" s="126" t="s">
        <v>187</v>
      </c>
      <c r="J28" s="125" t="s">
        <v>184</v>
      </c>
      <c r="K28" s="126" t="s">
        <v>187</v>
      </c>
      <c r="L28" s="125" t="s">
        <v>184</v>
      </c>
      <c r="M28" s="126" t="s">
        <v>187</v>
      </c>
      <c r="N28" s="125" t="s">
        <v>184</v>
      </c>
      <c r="O28" s="126" t="s">
        <v>187</v>
      </c>
      <c r="P28" s="125" t="s">
        <v>184</v>
      </c>
      <c r="Q28" s="126" t="s">
        <v>187</v>
      </c>
      <c r="R28" s="125" t="s">
        <v>184</v>
      </c>
      <c r="S28" s="89" t="s">
        <v>187</v>
      </c>
    </row>
    <row r="29" spans="1:19" x14ac:dyDescent="0.65">
      <c r="A29" s="136" t="s">
        <v>15</v>
      </c>
      <c r="C29" s="203">
        <v>0</v>
      </c>
      <c r="D29" s="204"/>
      <c r="E29" s="90" t="s">
        <v>188</v>
      </c>
      <c r="F29" s="91" t="s">
        <v>188</v>
      </c>
      <c r="G29" s="92" t="s">
        <v>188</v>
      </c>
      <c r="H29" s="93">
        <f>ROUND(C35*H$36,4)</f>
        <v>0</v>
      </c>
      <c r="I29" s="94">
        <f>ROUND((H$27-25000)*H29,2)</f>
        <v>0</v>
      </c>
      <c r="J29" s="93">
        <f>ROUND(H29*J$36,4)</f>
        <v>0</v>
      </c>
      <c r="K29" s="94">
        <f>ROUND((J$27-25000)*J29,2)</f>
        <v>0</v>
      </c>
      <c r="L29" s="93">
        <f>ROUND(J29*L$36,4)</f>
        <v>0</v>
      </c>
      <c r="M29" s="94">
        <f>ROUND((L$27-25000)*L29,2)</f>
        <v>0</v>
      </c>
      <c r="N29" s="93">
        <f>ROUND(L29*N$36,4)</f>
        <v>0</v>
      </c>
      <c r="O29" s="94">
        <f>ROUND((N$27-25000)*N29,2)</f>
        <v>0</v>
      </c>
      <c r="P29" s="93">
        <f>ROUND(N29*P$36,4)</f>
        <v>0</v>
      </c>
      <c r="Q29" s="94">
        <f>ROUND((P$27-25000)*P29,2)</f>
        <v>0</v>
      </c>
      <c r="R29" s="93">
        <f>ROUND(P29*R$36,4)</f>
        <v>0</v>
      </c>
      <c r="S29" s="95">
        <f>ROUND((R$27-25000)*R29,2)</f>
        <v>0</v>
      </c>
    </row>
    <row r="30" spans="1:19" s="100" customFormat="1" ht="14.5" x14ac:dyDescent="0.7">
      <c r="A30" s="205" t="s">
        <v>220</v>
      </c>
      <c r="B30" s="206"/>
      <c r="C30" s="207">
        <f>C29</f>
        <v>0</v>
      </c>
      <c r="D30" s="208"/>
      <c r="E30" s="96"/>
      <c r="F30" s="97"/>
      <c r="G30" s="98">
        <f>SUM(G29:G29)</f>
        <v>0</v>
      </c>
      <c r="H30" s="96"/>
      <c r="I30" s="98">
        <f>SUM(I29:I29)</f>
        <v>0</v>
      </c>
      <c r="J30" s="96"/>
      <c r="K30" s="98">
        <f>SUM(K29:K29)</f>
        <v>0</v>
      </c>
      <c r="L30" s="96"/>
      <c r="M30" s="98">
        <f>SUM(M29:M29)</f>
        <v>0</v>
      </c>
      <c r="N30" s="96"/>
      <c r="O30" s="98">
        <f>SUM(O29:O29)</f>
        <v>0</v>
      </c>
      <c r="P30" s="96"/>
      <c r="Q30" s="98">
        <f>SUM(Q29:Q29)</f>
        <v>0</v>
      </c>
      <c r="R30" s="96"/>
      <c r="S30" s="99">
        <f>SUM(S29:S29)</f>
        <v>0</v>
      </c>
    </row>
    <row r="31" spans="1:19" ht="15" thickBot="1" x14ac:dyDescent="0.8">
      <c r="A31" s="69"/>
      <c r="S31" s="70"/>
    </row>
    <row r="32" spans="1:19" ht="15.25" thickBot="1" x14ac:dyDescent="0.85">
      <c r="A32" s="196" t="s">
        <v>220</v>
      </c>
      <c r="B32" s="197"/>
      <c r="C32" s="101">
        <f>SUM(E30:S30)+C30</f>
        <v>0</v>
      </c>
      <c r="D32" s="122"/>
      <c r="E32" s="102"/>
      <c r="Q32" s="85"/>
      <c r="S32" s="70"/>
    </row>
    <row r="33" spans="1:19" x14ac:dyDescent="0.65">
      <c r="A33" s="69"/>
      <c r="S33" s="70"/>
    </row>
    <row r="34" spans="1:19" x14ac:dyDescent="0.65">
      <c r="A34" s="69" t="s">
        <v>189</v>
      </c>
      <c r="C34" s="103">
        <v>0</v>
      </c>
      <c r="S34" s="70"/>
    </row>
    <row r="35" spans="1:19" x14ac:dyDescent="0.65">
      <c r="A35" s="69" t="s">
        <v>190</v>
      </c>
      <c r="C35" s="104">
        <v>0</v>
      </c>
      <c r="S35" s="70"/>
    </row>
    <row r="36" spans="1:19" ht="15" thickBot="1" x14ac:dyDescent="0.8">
      <c r="A36" s="106" t="s">
        <v>191</v>
      </c>
      <c r="B36" s="107"/>
      <c r="C36" s="107"/>
      <c r="D36" s="107"/>
      <c r="E36" s="107"/>
      <c r="F36" s="107"/>
      <c r="G36" s="107"/>
      <c r="H36" s="108">
        <v>1</v>
      </c>
      <c r="I36" s="107"/>
      <c r="J36" s="108">
        <v>1</v>
      </c>
      <c r="K36" s="107"/>
      <c r="L36" s="108">
        <v>1</v>
      </c>
      <c r="M36" s="107"/>
      <c r="N36" s="108">
        <v>1</v>
      </c>
      <c r="O36" s="107"/>
      <c r="P36" s="108">
        <v>1</v>
      </c>
      <c r="Q36" s="107"/>
      <c r="R36" s="108">
        <v>1</v>
      </c>
      <c r="S36" s="109"/>
    </row>
  </sheetData>
  <mergeCells count="46">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 ref="A22:S22"/>
    <mergeCell ref="A24:B24"/>
    <mergeCell ref="C24:D24"/>
    <mergeCell ref="E24:G24"/>
    <mergeCell ref="H24:I24"/>
    <mergeCell ref="J24:K24"/>
    <mergeCell ref="L24:M24"/>
    <mergeCell ref="N24:O24"/>
    <mergeCell ref="P24:Q24"/>
    <mergeCell ref="R24:S24"/>
    <mergeCell ref="A26:B26"/>
    <mergeCell ref="A27:B27"/>
    <mergeCell ref="E27:G27"/>
    <mergeCell ref="H27:I27"/>
    <mergeCell ref="J27:K27"/>
    <mergeCell ref="A32:B32"/>
    <mergeCell ref="N27:O27"/>
    <mergeCell ref="P27:Q27"/>
    <mergeCell ref="R27:S27"/>
    <mergeCell ref="C28:D28"/>
    <mergeCell ref="C29:D29"/>
    <mergeCell ref="A30:B30"/>
    <mergeCell ref="C30:D30"/>
    <mergeCell ref="L27:M27"/>
  </mergeCells>
  <pageMargins left="0.25" right="0.25" top="0.25" bottom="0.25" header="0.3" footer="0.3"/>
  <pageSetup scale="45" orientation="landscape" r:id="rId1"/>
  <rowBreaks count="1" manualBreakCount="1">
    <brk id="1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51"/>
  <sheetViews>
    <sheetView zoomScale="70" zoomScaleNormal="70" workbookViewId="0">
      <selection activeCell="Y20" sqref="Y20"/>
    </sheetView>
  </sheetViews>
  <sheetFormatPr defaultColWidth="9.1328125" defaultRowHeight="14.25" x14ac:dyDescent="0.65"/>
  <cols>
    <col min="1" max="1" width="47" style="3" customWidth="1"/>
    <col min="2" max="2" width="1.26953125" style="3" customWidth="1"/>
    <col min="3" max="3" width="23" style="3" bestFit="1" customWidth="1"/>
    <col min="4" max="4" width="21.7265625" style="3" customWidth="1"/>
    <col min="5" max="5" width="12.7265625" style="3" customWidth="1"/>
    <col min="6" max="6" width="16" style="3" customWidth="1"/>
    <col min="7" max="8" width="12.7265625" style="3" customWidth="1"/>
    <col min="9" max="9" width="15.1328125" style="3" customWidth="1"/>
    <col min="10" max="10" width="23.40625" style="3" bestFit="1" customWidth="1"/>
    <col min="11" max="11" width="18" style="3" customWidth="1"/>
    <col min="12" max="12" width="17.26953125" style="3" customWidth="1"/>
    <col min="13" max="13" width="23.40625" style="3" bestFit="1" customWidth="1"/>
    <col min="14" max="14" width="12.7265625" style="3" customWidth="1"/>
    <col min="15" max="15" width="15.40625" style="3" customWidth="1"/>
    <col min="16" max="16" width="23.40625" style="3" bestFit="1" customWidth="1"/>
    <col min="17" max="17" width="12.7265625" style="3" customWidth="1"/>
    <col min="18" max="18" width="15.54296875" style="3" customWidth="1"/>
    <col min="19" max="19" width="20.7265625" style="3" customWidth="1"/>
    <col min="20" max="20" width="12.7265625" style="3" customWidth="1"/>
    <col min="21" max="21" width="19.1328125" style="3" customWidth="1"/>
    <col min="22" max="22" width="23.40625" style="3" bestFit="1" customWidth="1"/>
    <col min="23" max="23" width="12.7265625" style="3" customWidth="1"/>
    <col min="24" max="24" width="16.26953125" style="3" bestFit="1" customWidth="1"/>
    <col min="25" max="25" width="21.54296875" style="3" customWidth="1"/>
    <col min="26" max="16384" width="9.1328125" style="3"/>
  </cols>
  <sheetData>
    <row r="1" spans="1:26" ht="35.25" customHeight="1" x14ac:dyDescent="0.8">
      <c r="A1" s="222" t="s">
        <v>233</v>
      </c>
      <c r="B1" s="185"/>
      <c r="C1" s="185"/>
      <c r="D1" s="185"/>
      <c r="E1" s="185"/>
      <c r="F1" s="185"/>
      <c r="G1" s="185"/>
      <c r="H1" s="185"/>
      <c r="I1" s="185"/>
      <c r="J1" s="185"/>
      <c r="K1" s="185"/>
      <c r="L1" s="185"/>
      <c r="M1" s="185"/>
      <c r="N1" s="185"/>
      <c r="O1" s="185"/>
      <c r="P1" s="185"/>
      <c r="Q1" s="185"/>
      <c r="R1" s="185"/>
      <c r="S1" s="185"/>
    </row>
    <row r="2" spans="1:26" x14ac:dyDescent="0.65">
      <c r="A2" s="110"/>
    </row>
    <row r="3" spans="1:26" ht="15" thickBot="1" x14ac:dyDescent="0.8"/>
    <row r="4" spans="1:26" ht="14.5" x14ac:dyDescent="0.7">
      <c r="A4" s="215" t="s">
        <v>195</v>
      </c>
      <c r="B4" s="216"/>
      <c r="C4" s="216"/>
      <c r="D4" s="216"/>
      <c r="E4" s="216"/>
      <c r="F4" s="216"/>
      <c r="G4" s="216"/>
      <c r="H4" s="216"/>
      <c r="I4" s="216"/>
      <c r="J4" s="216"/>
      <c r="K4" s="216"/>
      <c r="L4" s="216"/>
      <c r="M4" s="216"/>
      <c r="N4" s="216"/>
      <c r="O4" s="216"/>
      <c r="P4" s="216"/>
      <c r="Q4" s="216"/>
      <c r="R4" s="216"/>
      <c r="S4" s="216"/>
      <c r="T4" s="216"/>
      <c r="U4" s="216"/>
      <c r="V4" s="216"/>
      <c r="W4" s="216"/>
      <c r="X4" s="216"/>
      <c r="Y4" s="217"/>
    </row>
    <row r="5" spans="1:26" x14ac:dyDescent="0.65">
      <c r="A5" s="69"/>
      <c r="Y5" s="70"/>
    </row>
    <row r="6" spans="1:26" ht="14.5" x14ac:dyDescent="0.7">
      <c r="A6" s="69"/>
      <c r="B6" s="122" t="s">
        <v>163</v>
      </c>
      <c r="C6" s="218" t="s">
        <v>164</v>
      </c>
      <c r="D6" s="219"/>
      <c r="E6" s="218" t="s">
        <v>165</v>
      </c>
      <c r="F6" s="220"/>
      <c r="G6" s="219"/>
      <c r="H6" s="218" t="s">
        <v>166</v>
      </c>
      <c r="I6" s="220"/>
      <c r="J6" s="219"/>
      <c r="K6" s="218" t="s">
        <v>167</v>
      </c>
      <c r="L6" s="220"/>
      <c r="M6" s="219"/>
      <c r="N6" s="218" t="s">
        <v>168</v>
      </c>
      <c r="O6" s="220"/>
      <c r="P6" s="219"/>
      <c r="Q6" s="218" t="s">
        <v>169</v>
      </c>
      <c r="R6" s="220"/>
      <c r="S6" s="219"/>
      <c r="T6" s="218" t="s">
        <v>170</v>
      </c>
      <c r="U6" s="220"/>
      <c r="V6" s="219"/>
      <c r="W6" s="218" t="s">
        <v>171</v>
      </c>
      <c r="X6" s="220"/>
      <c r="Y6" s="221"/>
    </row>
    <row r="7" spans="1:26" ht="14.5" hidden="1" x14ac:dyDescent="0.7">
      <c r="A7" s="69"/>
      <c r="B7" s="122" t="s">
        <v>172</v>
      </c>
      <c r="C7" s="71"/>
      <c r="D7" s="134"/>
      <c r="E7" s="72" t="s">
        <v>173</v>
      </c>
      <c r="G7" s="73"/>
      <c r="H7" s="72" t="s">
        <v>174</v>
      </c>
      <c r="J7" s="73"/>
      <c r="K7" s="72" t="s">
        <v>175</v>
      </c>
      <c r="M7" s="73"/>
      <c r="N7" s="72" t="s">
        <v>176</v>
      </c>
      <c r="P7" s="73"/>
      <c r="Q7" s="72" t="s">
        <v>177</v>
      </c>
      <c r="S7" s="73"/>
      <c r="T7" s="72" t="s">
        <v>178</v>
      </c>
      <c r="V7" s="73"/>
      <c r="W7" s="72" t="s">
        <v>179</v>
      </c>
      <c r="Y7" s="70"/>
    </row>
    <row r="8" spans="1:26" s="81" customFormat="1" ht="14.5" x14ac:dyDescent="0.7">
      <c r="A8" s="74"/>
      <c r="B8" s="122" t="s">
        <v>180</v>
      </c>
      <c r="C8" s="75">
        <v>0</v>
      </c>
      <c r="D8" s="76">
        <v>25000</v>
      </c>
      <c r="E8" s="77">
        <v>0</v>
      </c>
      <c r="F8" s="78"/>
      <c r="G8" s="79">
        <v>25000</v>
      </c>
      <c r="H8" s="77">
        <v>25001</v>
      </c>
      <c r="I8" s="78"/>
      <c r="J8" s="79">
        <v>75000</v>
      </c>
      <c r="K8" s="77">
        <v>75001</v>
      </c>
      <c r="L8" s="78"/>
      <c r="M8" s="79">
        <v>125000</v>
      </c>
      <c r="N8" s="77">
        <v>125001</v>
      </c>
      <c r="O8" s="78"/>
      <c r="P8" s="79">
        <v>175000</v>
      </c>
      <c r="Q8" s="77">
        <v>175001</v>
      </c>
      <c r="R8" s="78"/>
      <c r="S8" s="79">
        <v>225000</v>
      </c>
      <c r="T8" s="77">
        <v>225001</v>
      </c>
      <c r="U8" s="78"/>
      <c r="V8" s="79">
        <v>275000</v>
      </c>
      <c r="W8" s="77">
        <v>275001</v>
      </c>
      <c r="X8" s="78"/>
      <c r="Y8" s="80">
        <f>W8+49999</f>
        <v>325000</v>
      </c>
    </row>
    <row r="9" spans="1:26" s="85" customFormat="1" ht="14.5" x14ac:dyDescent="0.7">
      <c r="A9" s="82"/>
      <c r="B9" s="83" t="s">
        <v>181</v>
      </c>
      <c r="C9" s="84"/>
      <c r="D9" s="135"/>
      <c r="E9" s="212" t="s">
        <v>182</v>
      </c>
      <c r="F9" s="213"/>
      <c r="G9" s="214"/>
      <c r="H9" s="198">
        <f>ROUND(MEDIAN(H8,J8),0)</f>
        <v>50001</v>
      </c>
      <c r="I9" s="225"/>
      <c r="J9" s="199"/>
      <c r="K9" s="198">
        <f>ROUND(MEDIAN(K8,M8),0)</f>
        <v>100001</v>
      </c>
      <c r="L9" s="225"/>
      <c r="M9" s="199"/>
      <c r="N9" s="198">
        <f>ROUND(MEDIAN(N8,P8),0)</f>
        <v>150001</v>
      </c>
      <c r="O9" s="225"/>
      <c r="P9" s="199"/>
      <c r="Q9" s="198">
        <f>ROUND(MEDIAN(Q8,S8),0)</f>
        <v>200001</v>
      </c>
      <c r="R9" s="225"/>
      <c r="S9" s="199"/>
      <c r="T9" s="198">
        <f>ROUND(MEDIAN(T8,V8),0)</f>
        <v>250001</v>
      </c>
      <c r="U9" s="225"/>
      <c r="V9" s="199"/>
      <c r="W9" s="198">
        <f>ROUND(MEDIAN(W8,Y8),0)</f>
        <v>300001</v>
      </c>
      <c r="X9" s="225"/>
      <c r="Y9" s="200"/>
    </row>
    <row r="10" spans="1:26" s="2" customFormat="1" ht="24.25" x14ac:dyDescent="0.7">
      <c r="A10" s="86" t="s">
        <v>196</v>
      </c>
      <c r="C10" s="125" t="s">
        <v>197</v>
      </c>
      <c r="D10" s="126" t="s">
        <v>198</v>
      </c>
      <c r="E10" s="125" t="s">
        <v>184</v>
      </c>
      <c r="F10" s="87" t="s">
        <v>185</v>
      </c>
      <c r="G10" s="126" t="s">
        <v>186</v>
      </c>
      <c r="H10" s="125" t="s">
        <v>184</v>
      </c>
      <c r="I10" s="87" t="s">
        <v>185</v>
      </c>
      <c r="J10" s="126" t="s">
        <v>186</v>
      </c>
      <c r="K10" s="125" t="s">
        <v>184</v>
      </c>
      <c r="L10" s="87" t="s">
        <v>185</v>
      </c>
      <c r="M10" s="126" t="s">
        <v>186</v>
      </c>
      <c r="N10" s="125" t="s">
        <v>184</v>
      </c>
      <c r="O10" s="87" t="s">
        <v>185</v>
      </c>
      <c r="P10" s="126" t="s">
        <v>186</v>
      </c>
      <c r="Q10" s="111"/>
      <c r="R10" s="87" t="s">
        <v>185</v>
      </c>
      <c r="S10" s="126" t="s">
        <v>186</v>
      </c>
      <c r="T10" s="125" t="s">
        <v>184</v>
      </c>
      <c r="U10" s="87" t="s">
        <v>185</v>
      </c>
      <c r="V10" s="126" t="s">
        <v>186</v>
      </c>
      <c r="W10" s="125" t="s">
        <v>184</v>
      </c>
      <c r="X10" s="87" t="s">
        <v>185</v>
      </c>
      <c r="Y10" s="89" t="s">
        <v>186</v>
      </c>
    </row>
    <row r="11" spans="1:26" x14ac:dyDescent="0.65">
      <c r="A11" s="223" t="s">
        <v>199</v>
      </c>
      <c r="B11" s="224"/>
      <c r="C11" s="112">
        <v>92026.3</v>
      </c>
      <c r="D11" s="94">
        <f>C11*12</f>
        <v>1104315.6000000001</v>
      </c>
      <c r="E11" s="90" t="s">
        <v>188</v>
      </c>
      <c r="F11" s="90" t="s">
        <v>188</v>
      </c>
      <c r="G11" s="90" t="s">
        <v>188</v>
      </c>
      <c r="H11" s="113">
        <v>3.61</v>
      </c>
      <c r="I11" s="102">
        <f>ROUND((H$9-25000)*H11,2)</f>
        <v>90253.61</v>
      </c>
      <c r="J11" s="94">
        <f>I11*12</f>
        <v>1083043.32</v>
      </c>
      <c r="K11" s="113">
        <v>2.64</v>
      </c>
      <c r="L11" s="102">
        <f>ROUND((K$9-25000)*K11,2)</f>
        <v>198002.64</v>
      </c>
      <c r="M11" s="94">
        <f>L11*12</f>
        <v>2376031.6800000002</v>
      </c>
      <c r="N11" s="113">
        <v>2.4900000000000002</v>
      </c>
      <c r="O11" s="102">
        <f>ROUND((N$9-25000)*N11,2)</f>
        <v>311252.49</v>
      </c>
      <c r="P11" s="94">
        <f>O11*12</f>
        <v>3735029.88</v>
      </c>
      <c r="Q11" s="113">
        <v>2.4300000000000002</v>
      </c>
      <c r="R11" s="102">
        <f>ROUND((Q$9-25000)*Q11,2)</f>
        <v>425252.43</v>
      </c>
      <c r="S11" s="94">
        <f>R11*12</f>
        <v>5103029.16</v>
      </c>
      <c r="T11" s="113">
        <v>2.39</v>
      </c>
      <c r="U11" s="102">
        <f>ROUND((T$9-25000)*T11,2)</f>
        <v>537752.39</v>
      </c>
      <c r="V11" s="94">
        <f>U11*12</f>
        <v>6453028.6799999997</v>
      </c>
      <c r="W11" s="113">
        <v>2.37</v>
      </c>
      <c r="X11" s="102">
        <f>ROUND((W$9-25000)*W11,2)</f>
        <v>651752.37</v>
      </c>
      <c r="Y11" s="94">
        <f>X11*12</f>
        <v>7821028.4399999995</v>
      </c>
      <c r="Z11" s="2"/>
    </row>
    <row r="12" spans="1:26" x14ac:dyDescent="0.65">
      <c r="A12" s="223" t="s">
        <v>200</v>
      </c>
      <c r="B12" s="224"/>
      <c r="C12" s="112">
        <v>60623.24</v>
      </c>
      <c r="D12" s="94">
        <f>C12*12</f>
        <v>727478.88</v>
      </c>
      <c r="E12" s="90" t="s">
        <v>188</v>
      </c>
      <c r="F12" s="90" t="s">
        <v>188</v>
      </c>
      <c r="G12" s="90" t="s">
        <v>188</v>
      </c>
      <c r="H12" s="114">
        <v>2.37</v>
      </c>
      <c r="I12" s="102">
        <f t="shared" ref="I12:I19" si="0">ROUND((H$9-25000)*H12,2)</f>
        <v>59252.37</v>
      </c>
      <c r="J12" s="94">
        <f t="shared" ref="J12:J19" si="1">I12*12</f>
        <v>711028.44000000006</v>
      </c>
      <c r="K12" s="114">
        <v>1.73</v>
      </c>
      <c r="L12" s="102">
        <f t="shared" ref="L12:L19" si="2">ROUND((K$9-25000)*K12,2)</f>
        <v>129751.73</v>
      </c>
      <c r="M12" s="94">
        <f t="shared" ref="M12:M19" si="3">L12*12</f>
        <v>1557020.76</v>
      </c>
      <c r="N12" s="114">
        <v>1.64</v>
      </c>
      <c r="O12" s="102">
        <f t="shared" ref="O12:O19" si="4">ROUND((N$9-25000)*N12,2)</f>
        <v>205001.64</v>
      </c>
      <c r="P12" s="94">
        <f t="shared" ref="P12:P19" si="5">O12*12</f>
        <v>2460019.6800000002</v>
      </c>
      <c r="Q12" s="114">
        <v>1.59</v>
      </c>
      <c r="R12" s="102">
        <f t="shared" ref="R12:R19" si="6">ROUND((Q$9-25000)*Q12,2)</f>
        <v>278251.59000000003</v>
      </c>
      <c r="S12" s="94">
        <f t="shared" ref="S12:S19" si="7">R12*12</f>
        <v>3339019.08</v>
      </c>
      <c r="T12" s="114">
        <v>1.57</v>
      </c>
      <c r="U12" s="102">
        <f t="shared" ref="U12:U19" si="8">ROUND((T$9-25000)*T12,2)</f>
        <v>353251.57</v>
      </c>
      <c r="V12" s="94">
        <f t="shared" ref="V12:V19" si="9">U12*12</f>
        <v>4239018.84</v>
      </c>
      <c r="W12" s="114">
        <v>1.55</v>
      </c>
      <c r="X12" s="102">
        <f t="shared" ref="X12:X19" si="10">ROUND((W$9-25000)*W12,2)</f>
        <v>426251.55</v>
      </c>
      <c r="Y12" s="94">
        <f t="shared" ref="Y12:Y19" si="11">X12*12</f>
        <v>5115018.5999999996</v>
      </c>
    </row>
    <row r="13" spans="1:26" x14ac:dyDescent="0.65">
      <c r="A13" s="223" t="s">
        <v>201</v>
      </c>
      <c r="B13" s="224"/>
      <c r="C13" s="112">
        <v>58985.68</v>
      </c>
      <c r="D13" s="94">
        <f t="shared" ref="D13:D19" si="12">C13*12</f>
        <v>707828.16</v>
      </c>
      <c r="E13" s="90" t="s">
        <v>188</v>
      </c>
      <c r="F13" s="90" t="s">
        <v>188</v>
      </c>
      <c r="G13" s="90" t="s">
        <v>188</v>
      </c>
      <c r="H13" s="114">
        <v>2.4300000000000002</v>
      </c>
      <c r="I13" s="102">
        <f t="shared" si="0"/>
        <v>60752.43</v>
      </c>
      <c r="J13" s="94">
        <f t="shared" si="1"/>
        <v>729029.16</v>
      </c>
      <c r="K13" s="114">
        <v>1.78</v>
      </c>
      <c r="L13" s="102">
        <f t="shared" si="2"/>
        <v>133501.78</v>
      </c>
      <c r="M13" s="94">
        <f t="shared" si="3"/>
        <v>1602021.3599999999</v>
      </c>
      <c r="N13" s="114">
        <v>1.68</v>
      </c>
      <c r="O13" s="102">
        <f t="shared" si="4"/>
        <v>210001.68</v>
      </c>
      <c r="P13" s="94">
        <f t="shared" si="5"/>
        <v>2520020.16</v>
      </c>
      <c r="Q13" s="114">
        <v>1.63</v>
      </c>
      <c r="R13" s="102">
        <f t="shared" si="6"/>
        <v>285251.63</v>
      </c>
      <c r="S13" s="94">
        <f t="shared" si="7"/>
        <v>3423019.56</v>
      </c>
      <c r="T13" s="114">
        <v>1.61</v>
      </c>
      <c r="U13" s="102">
        <f t="shared" si="8"/>
        <v>362251.61</v>
      </c>
      <c r="V13" s="94">
        <f t="shared" si="9"/>
        <v>4347019.32</v>
      </c>
      <c r="W13" s="114">
        <v>1.6</v>
      </c>
      <c r="X13" s="102">
        <f t="shared" si="10"/>
        <v>440001.6</v>
      </c>
      <c r="Y13" s="94">
        <f t="shared" si="11"/>
        <v>5280019.1999999993</v>
      </c>
    </row>
    <row r="14" spans="1:26" x14ac:dyDescent="0.65">
      <c r="A14" s="223" t="s">
        <v>202</v>
      </c>
      <c r="B14" s="224"/>
      <c r="C14" s="112">
        <v>60515.43</v>
      </c>
      <c r="D14" s="94">
        <f t="shared" si="12"/>
        <v>726185.16</v>
      </c>
      <c r="E14" s="90" t="s">
        <v>188</v>
      </c>
      <c r="F14" s="90" t="s">
        <v>188</v>
      </c>
      <c r="G14" s="90" t="s">
        <v>188</v>
      </c>
      <c r="H14" s="114">
        <v>2.52</v>
      </c>
      <c r="I14" s="102">
        <f t="shared" si="0"/>
        <v>63002.52</v>
      </c>
      <c r="J14" s="94">
        <f t="shared" si="1"/>
        <v>756030.24</v>
      </c>
      <c r="K14" s="114">
        <v>1.84</v>
      </c>
      <c r="L14" s="102">
        <f t="shared" si="2"/>
        <v>138001.84</v>
      </c>
      <c r="M14" s="94">
        <f t="shared" si="3"/>
        <v>1656022.08</v>
      </c>
      <c r="N14" s="114">
        <v>1.74</v>
      </c>
      <c r="O14" s="102">
        <f t="shared" si="4"/>
        <v>217501.74</v>
      </c>
      <c r="P14" s="94">
        <f t="shared" si="5"/>
        <v>2610020.88</v>
      </c>
      <c r="Q14" s="114">
        <v>1.69</v>
      </c>
      <c r="R14" s="102">
        <f t="shared" si="6"/>
        <v>295751.69</v>
      </c>
      <c r="S14" s="94">
        <f t="shared" si="7"/>
        <v>3549020.2800000003</v>
      </c>
      <c r="T14" s="114">
        <v>1.67</v>
      </c>
      <c r="U14" s="102">
        <f t="shared" si="8"/>
        <v>375751.67</v>
      </c>
      <c r="V14" s="94">
        <f t="shared" si="9"/>
        <v>4509020.04</v>
      </c>
      <c r="W14" s="114">
        <v>1.65</v>
      </c>
      <c r="X14" s="102">
        <f t="shared" si="10"/>
        <v>453751.65</v>
      </c>
      <c r="Y14" s="94">
        <f t="shared" si="11"/>
        <v>5445019.8000000007</v>
      </c>
    </row>
    <row r="15" spans="1:26" x14ac:dyDescent="0.65">
      <c r="A15" s="223" t="s">
        <v>203</v>
      </c>
      <c r="B15" s="224"/>
      <c r="C15" s="112">
        <v>61439.11</v>
      </c>
      <c r="D15" s="94">
        <f t="shared" si="12"/>
        <v>737269.32000000007</v>
      </c>
      <c r="E15" s="90" t="s">
        <v>188</v>
      </c>
      <c r="F15" s="90" t="s">
        <v>188</v>
      </c>
      <c r="G15" s="90" t="s">
        <v>188</v>
      </c>
      <c r="H15" s="114">
        <v>2.57</v>
      </c>
      <c r="I15" s="102">
        <f t="shared" si="0"/>
        <v>64252.57</v>
      </c>
      <c r="J15" s="94">
        <f t="shared" si="1"/>
        <v>771030.84</v>
      </c>
      <c r="K15" s="114">
        <v>1.88</v>
      </c>
      <c r="L15" s="102">
        <f t="shared" si="2"/>
        <v>141001.88</v>
      </c>
      <c r="M15" s="94">
        <f t="shared" si="3"/>
        <v>1692022.56</v>
      </c>
      <c r="N15" s="114">
        <v>1.77</v>
      </c>
      <c r="O15" s="102">
        <f t="shared" si="4"/>
        <v>221251.77</v>
      </c>
      <c r="P15" s="94">
        <f t="shared" si="5"/>
        <v>2655021.2399999998</v>
      </c>
      <c r="Q15" s="114">
        <v>1.73</v>
      </c>
      <c r="R15" s="102">
        <f t="shared" si="6"/>
        <v>302751.73</v>
      </c>
      <c r="S15" s="94">
        <f t="shared" si="7"/>
        <v>3633020.76</v>
      </c>
      <c r="T15" s="114">
        <v>1.7</v>
      </c>
      <c r="U15" s="102">
        <f t="shared" si="8"/>
        <v>382501.7</v>
      </c>
      <c r="V15" s="94">
        <f t="shared" si="9"/>
        <v>4590020.4000000004</v>
      </c>
      <c r="W15" s="114">
        <v>1.68</v>
      </c>
      <c r="X15" s="102">
        <f t="shared" si="10"/>
        <v>462001.68</v>
      </c>
      <c r="Y15" s="94">
        <f t="shared" si="11"/>
        <v>5544020.1600000001</v>
      </c>
    </row>
    <row r="16" spans="1:26" x14ac:dyDescent="0.65">
      <c r="A16" s="223" t="s">
        <v>204</v>
      </c>
      <c r="B16" s="224"/>
      <c r="C16" s="112">
        <v>62582.71</v>
      </c>
      <c r="D16" s="94">
        <f t="shared" si="12"/>
        <v>750992.52</v>
      </c>
      <c r="E16" s="90" t="s">
        <v>188</v>
      </c>
      <c r="F16" s="90" t="s">
        <v>188</v>
      </c>
      <c r="G16" s="90" t="s">
        <v>188</v>
      </c>
      <c r="H16" s="114">
        <v>2.63</v>
      </c>
      <c r="I16" s="102">
        <f t="shared" si="0"/>
        <v>65752.63</v>
      </c>
      <c r="J16" s="94">
        <f t="shared" si="1"/>
        <v>789031.56</v>
      </c>
      <c r="K16" s="114">
        <v>1.93</v>
      </c>
      <c r="L16" s="102">
        <f t="shared" si="2"/>
        <v>144751.93</v>
      </c>
      <c r="M16" s="94">
        <f t="shared" si="3"/>
        <v>1737023.16</v>
      </c>
      <c r="N16" s="114">
        <v>1.82</v>
      </c>
      <c r="O16" s="102">
        <f t="shared" si="4"/>
        <v>227501.82</v>
      </c>
      <c r="P16" s="94">
        <f t="shared" si="5"/>
        <v>2730021.84</v>
      </c>
      <c r="Q16" s="114">
        <v>1.77</v>
      </c>
      <c r="R16" s="102">
        <f t="shared" si="6"/>
        <v>309751.77</v>
      </c>
      <c r="S16" s="94">
        <f t="shared" si="7"/>
        <v>3717021.24</v>
      </c>
      <c r="T16" s="114">
        <v>1.74</v>
      </c>
      <c r="U16" s="102">
        <f t="shared" si="8"/>
        <v>391501.74</v>
      </c>
      <c r="V16" s="94">
        <f t="shared" si="9"/>
        <v>4698020.88</v>
      </c>
      <c r="W16" s="114">
        <v>1.73</v>
      </c>
      <c r="X16" s="102">
        <f t="shared" si="10"/>
        <v>475751.73</v>
      </c>
      <c r="Y16" s="94">
        <f t="shared" si="11"/>
        <v>5709020.7599999998</v>
      </c>
    </row>
    <row r="17" spans="1:25" x14ac:dyDescent="0.65">
      <c r="A17" s="223" t="s">
        <v>205</v>
      </c>
      <c r="B17" s="224"/>
      <c r="C17" s="112">
        <v>63738.99</v>
      </c>
      <c r="D17" s="94">
        <f t="shared" si="12"/>
        <v>764867.88</v>
      </c>
      <c r="E17" s="90" t="s">
        <v>188</v>
      </c>
      <c r="F17" s="90" t="s">
        <v>188</v>
      </c>
      <c r="G17" s="90" t="s">
        <v>188</v>
      </c>
      <c r="H17" s="114">
        <v>2.7</v>
      </c>
      <c r="I17" s="102">
        <f t="shared" si="0"/>
        <v>67502.7</v>
      </c>
      <c r="J17" s="94">
        <f t="shared" si="1"/>
        <v>810032.39999999991</v>
      </c>
      <c r="K17" s="114">
        <v>1.97</v>
      </c>
      <c r="L17" s="102">
        <f t="shared" si="2"/>
        <v>147751.97</v>
      </c>
      <c r="M17" s="94">
        <f t="shared" si="3"/>
        <v>1773023.6400000001</v>
      </c>
      <c r="N17" s="114">
        <v>1.86</v>
      </c>
      <c r="O17" s="102">
        <f t="shared" si="4"/>
        <v>232501.86</v>
      </c>
      <c r="P17" s="94">
        <f t="shared" si="5"/>
        <v>2790022.32</v>
      </c>
      <c r="Q17" s="114">
        <v>1.81</v>
      </c>
      <c r="R17" s="102">
        <f t="shared" si="6"/>
        <v>316751.81</v>
      </c>
      <c r="S17" s="94">
        <f t="shared" si="7"/>
        <v>3801021.7199999997</v>
      </c>
      <c r="T17" s="114">
        <v>1.78</v>
      </c>
      <c r="U17" s="102">
        <f t="shared" si="8"/>
        <v>400501.78</v>
      </c>
      <c r="V17" s="94">
        <f t="shared" si="9"/>
        <v>4806021.3600000003</v>
      </c>
      <c r="W17" s="114">
        <v>1.77</v>
      </c>
      <c r="X17" s="102">
        <f t="shared" si="10"/>
        <v>486751.77</v>
      </c>
      <c r="Y17" s="94">
        <f t="shared" si="11"/>
        <v>5841021.2400000002</v>
      </c>
    </row>
    <row r="18" spans="1:25" x14ac:dyDescent="0.65">
      <c r="A18" s="223" t="s">
        <v>206</v>
      </c>
      <c r="B18" s="224"/>
      <c r="C18" s="112">
        <v>64683.95</v>
      </c>
      <c r="D18" s="94">
        <f t="shared" si="12"/>
        <v>776207.39999999991</v>
      </c>
      <c r="E18" s="90" t="s">
        <v>188</v>
      </c>
      <c r="F18" s="90" t="s">
        <v>188</v>
      </c>
      <c r="G18" s="90" t="s">
        <v>188</v>
      </c>
      <c r="H18" s="114">
        <v>2.75</v>
      </c>
      <c r="I18" s="102">
        <f t="shared" si="0"/>
        <v>68752.75</v>
      </c>
      <c r="J18" s="94">
        <f t="shared" si="1"/>
        <v>825033</v>
      </c>
      <c r="K18" s="114">
        <v>2.0099999999999998</v>
      </c>
      <c r="L18" s="102">
        <f t="shared" si="2"/>
        <v>150752.01</v>
      </c>
      <c r="M18" s="94">
        <f t="shared" si="3"/>
        <v>1809024.12</v>
      </c>
      <c r="N18" s="114">
        <v>1.9</v>
      </c>
      <c r="O18" s="102">
        <f t="shared" si="4"/>
        <v>237501.9</v>
      </c>
      <c r="P18" s="94">
        <f t="shared" si="5"/>
        <v>2850022.8</v>
      </c>
      <c r="Q18" s="114">
        <v>1.85</v>
      </c>
      <c r="R18" s="102">
        <f t="shared" si="6"/>
        <v>323751.84999999998</v>
      </c>
      <c r="S18" s="94">
        <f t="shared" si="7"/>
        <v>3885022.1999999997</v>
      </c>
      <c r="T18" s="114">
        <v>1.82</v>
      </c>
      <c r="U18" s="102">
        <f t="shared" si="8"/>
        <v>409501.82</v>
      </c>
      <c r="V18" s="94">
        <f t="shared" si="9"/>
        <v>4914021.84</v>
      </c>
      <c r="W18" s="114">
        <v>1.8</v>
      </c>
      <c r="X18" s="102">
        <f t="shared" si="10"/>
        <v>495001.8</v>
      </c>
      <c r="Y18" s="94">
        <f t="shared" si="11"/>
        <v>5940021.5999999996</v>
      </c>
    </row>
    <row r="19" spans="1:25" x14ac:dyDescent="0.65">
      <c r="A19" s="223" t="s">
        <v>207</v>
      </c>
      <c r="B19" s="224"/>
      <c r="C19" s="112">
        <v>66090.52</v>
      </c>
      <c r="D19" s="94">
        <f t="shared" si="12"/>
        <v>793086.24</v>
      </c>
      <c r="E19" s="90" t="s">
        <v>188</v>
      </c>
      <c r="F19" s="90" t="s">
        <v>188</v>
      </c>
      <c r="G19" s="90" t="s">
        <v>188</v>
      </c>
      <c r="H19" s="114">
        <v>2.83</v>
      </c>
      <c r="I19" s="102">
        <f t="shared" si="0"/>
        <v>70752.83</v>
      </c>
      <c r="J19" s="94">
        <f t="shared" si="1"/>
        <v>849033.96</v>
      </c>
      <c r="K19" s="114">
        <v>2.0699999999999998</v>
      </c>
      <c r="L19" s="102">
        <f t="shared" si="2"/>
        <v>155252.07</v>
      </c>
      <c r="M19" s="94">
        <f t="shared" si="3"/>
        <v>1863024.84</v>
      </c>
      <c r="N19" s="114">
        <v>1.95</v>
      </c>
      <c r="O19" s="102">
        <f t="shared" si="4"/>
        <v>243751.95</v>
      </c>
      <c r="P19" s="94">
        <f t="shared" si="5"/>
        <v>2925023.4000000004</v>
      </c>
      <c r="Q19" s="114">
        <v>1.9</v>
      </c>
      <c r="R19" s="102">
        <f t="shared" si="6"/>
        <v>332501.90000000002</v>
      </c>
      <c r="S19" s="94">
        <f t="shared" si="7"/>
        <v>3990022.8000000003</v>
      </c>
      <c r="T19" s="114">
        <v>1.87</v>
      </c>
      <c r="U19" s="102">
        <f t="shared" si="8"/>
        <v>420751.87</v>
      </c>
      <c r="V19" s="94">
        <f t="shared" si="9"/>
        <v>5049022.4399999995</v>
      </c>
      <c r="W19" s="114">
        <v>1.85</v>
      </c>
      <c r="X19" s="102">
        <f t="shared" si="10"/>
        <v>508751.85</v>
      </c>
      <c r="Y19" s="94">
        <f t="shared" si="11"/>
        <v>6105022.1999999993</v>
      </c>
    </row>
    <row r="20" spans="1:25" s="100" customFormat="1" ht="14.5" x14ac:dyDescent="0.7">
      <c r="A20" s="205" t="s">
        <v>221</v>
      </c>
      <c r="B20" s="206"/>
      <c r="C20" s="115"/>
      <c r="D20" s="116">
        <f>SUM(D11:D19)</f>
        <v>7088231.1600000001</v>
      </c>
      <c r="E20" s="96"/>
      <c r="F20" s="97"/>
      <c r="G20" s="98">
        <f>SUM(G11:G19)</f>
        <v>0</v>
      </c>
      <c r="H20" s="96"/>
      <c r="I20" s="97"/>
      <c r="J20" s="98">
        <f>SUM(J11:J19)</f>
        <v>7323292.9200000009</v>
      </c>
      <c r="K20" s="96"/>
      <c r="L20" s="97"/>
      <c r="M20" s="98">
        <f>SUM(M11:M19)</f>
        <v>16065214.200000003</v>
      </c>
      <c r="N20" s="96"/>
      <c r="O20" s="97"/>
      <c r="P20" s="98">
        <f>SUM(P11:P19)</f>
        <v>25275202.200000003</v>
      </c>
      <c r="Q20" s="96"/>
      <c r="R20" s="97"/>
      <c r="S20" s="98">
        <f>SUM(S11:S19)</f>
        <v>34440196.800000004</v>
      </c>
      <c r="T20" s="96"/>
      <c r="U20" s="97"/>
      <c r="V20" s="98">
        <f>SUM(V11:V19)</f>
        <v>43605193.799999997</v>
      </c>
      <c r="W20" s="96"/>
      <c r="X20" s="97"/>
      <c r="Y20" s="99">
        <f>SUM(Y11:Y19)</f>
        <v>52800192</v>
      </c>
    </row>
    <row r="21" spans="1:25" ht="15" thickBot="1" x14ac:dyDescent="0.8">
      <c r="A21" s="69"/>
      <c r="Y21" s="70"/>
    </row>
    <row r="22" spans="1:25" ht="15.25" thickBot="1" x14ac:dyDescent="0.85">
      <c r="A22" s="196" t="s">
        <v>221</v>
      </c>
      <c r="B22" s="197"/>
      <c r="C22" s="101">
        <f>SUM(E20:Y20)+D20</f>
        <v>186597523.08000001</v>
      </c>
      <c r="D22" s="122"/>
      <c r="E22" s="102"/>
      <c r="V22" s="85"/>
      <c r="Y22" s="70"/>
    </row>
    <row r="23" spans="1:25" x14ac:dyDescent="0.65">
      <c r="A23" s="69"/>
      <c r="K23" s="117"/>
      <c r="L23" s="117"/>
      <c r="Y23" s="70"/>
    </row>
    <row r="24" spans="1:25" x14ac:dyDescent="0.65">
      <c r="A24" s="136" t="s">
        <v>189</v>
      </c>
      <c r="C24" s="118"/>
      <c r="Y24" s="70"/>
    </row>
    <row r="25" spans="1:25" x14ac:dyDescent="0.65">
      <c r="A25" s="136" t="s">
        <v>190</v>
      </c>
      <c r="C25" s="119"/>
      <c r="Y25" s="70"/>
    </row>
    <row r="26" spans="1:25" ht="15" thickBot="1" x14ac:dyDescent="0.8">
      <c r="A26" s="144" t="s">
        <v>191</v>
      </c>
      <c r="B26" s="107"/>
      <c r="C26" s="107"/>
      <c r="D26" s="107"/>
      <c r="E26" s="107"/>
      <c r="F26" s="107"/>
      <c r="G26" s="107"/>
      <c r="H26" s="120"/>
      <c r="I26" s="107"/>
      <c r="J26" s="107"/>
      <c r="K26" s="120"/>
      <c r="L26" s="107"/>
      <c r="M26" s="107"/>
      <c r="N26" s="120"/>
      <c r="O26" s="107"/>
      <c r="P26" s="107"/>
      <c r="Q26" s="120"/>
      <c r="R26" s="107"/>
      <c r="S26" s="107"/>
      <c r="T26" s="120"/>
      <c r="U26" s="107"/>
      <c r="V26" s="107"/>
      <c r="W26" s="120"/>
      <c r="X26" s="107"/>
      <c r="Y26" s="109"/>
    </row>
    <row r="28" spans="1:25" ht="15" thickBot="1" x14ac:dyDescent="0.8"/>
    <row r="29" spans="1:25" ht="14.5" x14ac:dyDescent="0.7">
      <c r="A29" s="215" t="s">
        <v>208</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7"/>
    </row>
    <row r="30" spans="1:25" x14ac:dyDescent="0.65">
      <c r="A30" s="69"/>
      <c r="Y30" s="70"/>
    </row>
    <row r="31" spans="1:25" ht="14.5" x14ac:dyDescent="0.7">
      <c r="A31" s="205" t="s">
        <v>163</v>
      </c>
      <c r="B31" s="209"/>
      <c r="C31" s="218" t="s">
        <v>164</v>
      </c>
      <c r="D31" s="219"/>
      <c r="E31" s="218" t="s">
        <v>165</v>
      </c>
      <c r="F31" s="220"/>
      <c r="G31" s="219"/>
      <c r="H31" s="218" t="s">
        <v>166</v>
      </c>
      <c r="I31" s="220"/>
      <c r="J31" s="219"/>
      <c r="K31" s="218" t="s">
        <v>167</v>
      </c>
      <c r="L31" s="220"/>
      <c r="M31" s="219"/>
      <c r="N31" s="218" t="s">
        <v>168</v>
      </c>
      <c r="O31" s="220"/>
      <c r="P31" s="219"/>
      <c r="Q31" s="218" t="s">
        <v>169</v>
      </c>
      <c r="R31" s="220"/>
      <c r="S31" s="219"/>
      <c r="T31" s="218" t="s">
        <v>170</v>
      </c>
      <c r="U31" s="220"/>
      <c r="V31" s="219"/>
      <c r="W31" s="218" t="s">
        <v>171</v>
      </c>
      <c r="X31" s="220"/>
      <c r="Y31" s="221"/>
    </row>
    <row r="32" spans="1:25" ht="14.5" hidden="1" x14ac:dyDescent="0.7">
      <c r="A32" s="69"/>
      <c r="B32" s="122" t="s">
        <v>172</v>
      </c>
      <c r="C32" s="71"/>
      <c r="D32" s="134"/>
      <c r="E32" s="72" t="s">
        <v>173</v>
      </c>
      <c r="G32" s="73"/>
      <c r="H32" s="72" t="s">
        <v>174</v>
      </c>
      <c r="J32" s="73"/>
      <c r="K32" s="72" t="s">
        <v>175</v>
      </c>
      <c r="M32" s="73"/>
      <c r="N32" s="72" t="s">
        <v>176</v>
      </c>
      <c r="P32" s="73"/>
      <c r="Q32" s="72" t="s">
        <v>177</v>
      </c>
      <c r="S32" s="73"/>
      <c r="T32" s="72" t="s">
        <v>178</v>
      </c>
      <c r="V32" s="73"/>
      <c r="W32" s="72" t="s">
        <v>179</v>
      </c>
      <c r="Y32" s="70"/>
    </row>
    <row r="33" spans="1:25" s="81" customFormat="1" ht="14.5" x14ac:dyDescent="0.7">
      <c r="A33" s="205" t="s">
        <v>193</v>
      </c>
      <c r="B33" s="209"/>
      <c r="C33" s="75">
        <v>0</v>
      </c>
      <c r="D33" s="76">
        <v>50000</v>
      </c>
      <c r="E33" s="77">
        <v>0</v>
      </c>
      <c r="F33" s="78"/>
      <c r="G33" s="79">
        <v>50000</v>
      </c>
      <c r="H33" s="77">
        <v>50001</v>
      </c>
      <c r="I33" s="78"/>
      <c r="J33" s="79">
        <v>100000</v>
      </c>
      <c r="K33" s="77">
        <v>100001</v>
      </c>
      <c r="L33" s="78"/>
      <c r="M33" s="79">
        <v>150000</v>
      </c>
      <c r="N33" s="77">
        <v>150001</v>
      </c>
      <c r="O33" s="78"/>
      <c r="P33" s="79">
        <v>200000</v>
      </c>
      <c r="Q33" s="77">
        <v>200001</v>
      </c>
      <c r="R33" s="78"/>
      <c r="S33" s="79">
        <v>250000</v>
      </c>
      <c r="T33" s="77">
        <v>251000</v>
      </c>
      <c r="U33" s="78"/>
      <c r="V33" s="79">
        <v>300000</v>
      </c>
      <c r="W33" s="77">
        <v>300001</v>
      </c>
      <c r="X33" s="78"/>
      <c r="Y33" s="80">
        <f>W33+49999</f>
        <v>350000</v>
      </c>
    </row>
    <row r="34" spans="1:25" s="85" customFormat="1" ht="14.5" x14ac:dyDescent="0.7">
      <c r="A34" s="210" t="s">
        <v>194</v>
      </c>
      <c r="B34" s="211"/>
      <c r="C34" s="84"/>
      <c r="D34" s="135"/>
      <c r="E34" s="212" t="s">
        <v>182</v>
      </c>
      <c r="F34" s="213"/>
      <c r="G34" s="214"/>
      <c r="H34" s="198">
        <f>ROUND(MEDIAN(H33,J33),0)</f>
        <v>75001</v>
      </c>
      <c r="I34" s="225"/>
      <c r="J34" s="199"/>
      <c r="K34" s="198">
        <f>ROUND(MEDIAN(K33,M33),0)</f>
        <v>125001</v>
      </c>
      <c r="L34" s="225"/>
      <c r="M34" s="199"/>
      <c r="N34" s="198">
        <f>ROUND(MEDIAN(N33,P33),0)</f>
        <v>175001</v>
      </c>
      <c r="O34" s="225"/>
      <c r="P34" s="199"/>
      <c r="Q34" s="198">
        <f>ROUND(MEDIAN(Q33,S33),0)</f>
        <v>225001</v>
      </c>
      <c r="R34" s="225"/>
      <c r="S34" s="199"/>
      <c r="T34" s="198">
        <f>ROUND(MEDIAN(T33,V33),0)</f>
        <v>275500</v>
      </c>
      <c r="U34" s="225"/>
      <c r="V34" s="199"/>
      <c r="W34" s="198">
        <f>ROUND(MEDIAN(W33,Y33),0)</f>
        <v>325001</v>
      </c>
      <c r="X34" s="225"/>
      <c r="Y34" s="200"/>
    </row>
    <row r="35" spans="1:25" s="2" customFormat="1" ht="24.25" x14ac:dyDescent="0.7">
      <c r="A35" s="86" t="s">
        <v>196</v>
      </c>
      <c r="C35" s="125" t="s">
        <v>197</v>
      </c>
      <c r="D35" s="126" t="s">
        <v>198</v>
      </c>
      <c r="E35" s="125" t="s">
        <v>184</v>
      </c>
      <c r="F35" s="87" t="s">
        <v>185</v>
      </c>
      <c r="G35" s="126" t="s">
        <v>186</v>
      </c>
      <c r="H35" s="125" t="s">
        <v>184</v>
      </c>
      <c r="I35" s="87" t="s">
        <v>185</v>
      </c>
      <c r="J35" s="126" t="s">
        <v>186</v>
      </c>
      <c r="K35" s="125" t="s">
        <v>184</v>
      </c>
      <c r="L35" s="87" t="s">
        <v>185</v>
      </c>
      <c r="M35" s="126" t="s">
        <v>186</v>
      </c>
      <c r="N35" s="125" t="s">
        <v>184</v>
      </c>
      <c r="O35" s="87" t="s">
        <v>185</v>
      </c>
      <c r="P35" s="126" t="s">
        <v>186</v>
      </c>
      <c r="Q35" s="111"/>
      <c r="R35" s="87" t="s">
        <v>185</v>
      </c>
      <c r="S35" s="126" t="s">
        <v>186</v>
      </c>
      <c r="T35" s="125" t="s">
        <v>184</v>
      </c>
      <c r="U35" s="87" t="s">
        <v>185</v>
      </c>
      <c r="V35" s="126" t="s">
        <v>186</v>
      </c>
      <c r="W35" s="125" t="s">
        <v>184</v>
      </c>
      <c r="X35" s="87" t="s">
        <v>185</v>
      </c>
      <c r="Y35" s="89" t="s">
        <v>186</v>
      </c>
    </row>
    <row r="36" spans="1:25" x14ac:dyDescent="0.65">
      <c r="A36" s="223" t="s">
        <v>199</v>
      </c>
      <c r="B36" s="224"/>
      <c r="C36" s="121">
        <v>0</v>
      </c>
      <c r="D36" s="94">
        <f>C36*12</f>
        <v>0</v>
      </c>
      <c r="E36" s="90" t="s">
        <v>188</v>
      </c>
      <c r="F36" s="90" t="s">
        <v>188</v>
      </c>
      <c r="G36" s="90" t="s">
        <v>188</v>
      </c>
      <c r="H36" s="93">
        <f>ROUND(C50*H$51,4)</f>
        <v>0</v>
      </c>
      <c r="I36" s="102">
        <f>ROUND(H$34*H36,2)</f>
        <v>0</v>
      </c>
      <c r="J36" s="94">
        <f>I36*12</f>
        <v>0</v>
      </c>
      <c r="K36" s="93">
        <f>ROUND(H36*K$51,4)</f>
        <v>0</v>
      </c>
      <c r="L36" s="102">
        <f>ROUND(K$34*K36,2)</f>
        <v>0</v>
      </c>
      <c r="M36" s="94">
        <f>L36*12</f>
        <v>0</v>
      </c>
      <c r="N36" s="93">
        <f>ROUND(K36*N$51,4)</f>
        <v>0</v>
      </c>
      <c r="O36" s="102">
        <f>ROUND(N$34*N36,2)</f>
        <v>0</v>
      </c>
      <c r="P36" s="94">
        <f>O36*12</f>
        <v>0</v>
      </c>
      <c r="Q36" s="93">
        <f>ROUND(N36*Q$51,4)</f>
        <v>0</v>
      </c>
      <c r="R36" s="102">
        <f>ROUND(Q$34*Q36,2)</f>
        <v>0</v>
      </c>
      <c r="S36" s="94">
        <f>R36*12</f>
        <v>0</v>
      </c>
      <c r="T36" s="93">
        <f>ROUND(Q36*T$51,4)</f>
        <v>0</v>
      </c>
      <c r="U36" s="102">
        <f>ROUND(T$34*T36,2)</f>
        <v>0</v>
      </c>
      <c r="V36" s="94">
        <f>U36*12</f>
        <v>0</v>
      </c>
      <c r="W36" s="93">
        <f>ROUND(T36*W$51,4)</f>
        <v>0</v>
      </c>
      <c r="X36" s="102">
        <f>ROUND(W$34*W36,2)</f>
        <v>0</v>
      </c>
      <c r="Y36" s="95">
        <f>X36*12</f>
        <v>0</v>
      </c>
    </row>
    <row r="37" spans="1:25" x14ac:dyDescent="0.65">
      <c r="A37" s="223" t="s">
        <v>200</v>
      </c>
      <c r="B37" s="224"/>
      <c r="C37" s="121">
        <f>ROUND(C36*(1+$C$49),2)</f>
        <v>0</v>
      </c>
      <c r="D37" s="94">
        <f>C37*12</f>
        <v>0</v>
      </c>
      <c r="E37" s="90" t="s">
        <v>188</v>
      </c>
      <c r="F37" s="90" t="s">
        <v>188</v>
      </c>
      <c r="G37" s="90" t="s">
        <v>188</v>
      </c>
      <c r="H37" s="93">
        <f>ROUND(H36*(1+$C$49),4)</f>
        <v>0</v>
      </c>
      <c r="I37" s="102">
        <f t="shared" ref="I37:I44" si="13">ROUND(H$34*H37,2)</f>
        <v>0</v>
      </c>
      <c r="J37" s="94">
        <f t="shared" ref="J37:J44" si="14">I37*12</f>
        <v>0</v>
      </c>
      <c r="K37" s="93">
        <f>ROUND(K36*(1+$C$49),4)</f>
        <v>0</v>
      </c>
      <c r="L37" s="102">
        <f t="shared" ref="L37:L44" si="15">ROUND(K$34*K37,2)</f>
        <v>0</v>
      </c>
      <c r="M37" s="94">
        <f t="shared" ref="M37:M44" si="16">L37*12</f>
        <v>0</v>
      </c>
      <c r="N37" s="93">
        <f>ROUND(N36*(1+$C$49),4)</f>
        <v>0</v>
      </c>
      <c r="O37" s="102">
        <f t="shared" ref="O37:O44" si="17">ROUND(N$34*N37,2)</f>
        <v>0</v>
      </c>
      <c r="P37" s="94">
        <f t="shared" ref="P37:P44" si="18">O37*12</f>
        <v>0</v>
      </c>
      <c r="Q37" s="93">
        <f>ROUND(Q36*(1+$C$49),4)</f>
        <v>0</v>
      </c>
      <c r="R37" s="102">
        <f t="shared" ref="R37:R44" si="19">ROUND(Q$34*Q37,2)</f>
        <v>0</v>
      </c>
      <c r="S37" s="94">
        <f t="shared" ref="S37:S44" si="20">R37*12</f>
        <v>0</v>
      </c>
      <c r="T37" s="93">
        <f>ROUND(T36*(1+$C$49),4)</f>
        <v>0</v>
      </c>
      <c r="U37" s="102">
        <f t="shared" ref="U37:U44" si="21">ROUND(T$34*T37,2)</f>
        <v>0</v>
      </c>
      <c r="V37" s="94">
        <f t="shared" ref="V37:V44" si="22">U37*12</f>
        <v>0</v>
      </c>
      <c r="W37" s="93">
        <f>ROUND(W36*(1+$C$49),4)</f>
        <v>0</v>
      </c>
      <c r="X37" s="102">
        <f t="shared" ref="X37:X44" si="23">ROUND(W$34*W37,2)</f>
        <v>0</v>
      </c>
      <c r="Y37" s="95">
        <f t="shared" ref="Y37:Y44" si="24">X37*12</f>
        <v>0</v>
      </c>
    </row>
    <row r="38" spans="1:25" x14ac:dyDescent="0.65">
      <c r="A38" s="223" t="s">
        <v>201</v>
      </c>
      <c r="B38" s="224"/>
      <c r="C38" s="121">
        <f t="shared" ref="C38:C44" si="25">ROUND(C37*(1+$C$49),2)</f>
        <v>0</v>
      </c>
      <c r="D38" s="94">
        <f t="shared" ref="D38:D44" si="26">C38*12</f>
        <v>0</v>
      </c>
      <c r="E38" s="90" t="s">
        <v>188</v>
      </c>
      <c r="F38" s="90" t="s">
        <v>188</v>
      </c>
      <c r="G38" s="90" t="s">
        <v>188</v>
      </c>
      <c r="H38" s="93">
        <f t="shared" ref="H38:H44" si="27">ROUND(H37*(1+$C$49),4)</f>
        <v>0</v>
      </c>
      <c r="I38" s="102">
        <f t="shared" si="13"/>
        <v>0</v>
      </c>
      <c r="J38" s="94">
        <f t="shared" si="14"/>
        <v>0</v>
      </c>
      <c r="K38" s="93">
        <f t="shared" ref="K38:K44" si="28">ROUND(K37*(1+$C$49),4)</f>
        <v>0</v>
      </c>
      <c r="L38" s="102">
        <f t="shared" si="15"/>
        <v>0</v>
      </c>
      <c r="M38" s="94">
        <f t="shared" si="16"/>
        <v>0</v>
      </c>
      <c r="N38" s="93">
        <f t="shared" ref="N38:N44" si="29">ROUND(N37*(1+$C$49),4)</f>
        <v>0</v>
      </c>
      <c r="O38" s="102">
        <f t="shared" si="17"/>
        <v>0</v>
      </c>
      <c r="P38" s="94">
        <f t="shared" si="18"/>
        <v>0</v>
      </c>
      <c r="Q38" s="93">
        <f t="shared" ref="Q38:Q44" si="30">ROUND(Q37*(1+$C$49),4)</f>
        <v>0</v>
      </c>
      <c r="R38" s="102">
        <f t="shared" si="19"/>
        <v>0</v>
      </c>
      <c r="S38" s="94">
        <f t="shared" si="20"/>
        <v>0</v>
      </c>
      <c r="T38" s="93">
        <f t="shared" ref="T38:T44" si="31">ROUND(T37*(1+$C$49),4)</f>
        <v>0</v>
      </c>
      <c r="U38" s="102">
        <f t="shared" si="21"/>
        <v>0</v>
      </c>
      <c r="V38" s="94">
        <f t="shared" si="22"/>
        <v>0</v>
      </c>
      <c r="W38" s="93">
        <f t="shared" ref="W38:W44" si="32">ROUND(W37*(1+$C$49),4)</f>
        <v>0</v>
      </c>
      <c r="X38" s="102">
        <f t="shared" si="23"/>
        <v>0</v>
      </c>
      <c r="Y38" s="95">
        <f t="shared" si="24"/>
        <v>0</v>
      </c>
    </row>
    <row r="39" spans="1:25" x14ac:dyDescent="0.65">
      <c r="A39" s="223" t="s">
        <v>202</v>
      </c>
      <c r="B39" s="224"/>
      <c r="C39" s="121">
        <f t="shared" si="25"/>
        <v>0</v>
      </c>
      <c r="D39" s="94">
        <f t="shared" si="26"/>
        <v>0</v>
      </c>
      <c r="E39" s="90" t="s">
        <v>188</v>
      </c>
      <c r="F39" s="90" t="s">
        <v>188</v>
      </c>
      <c r="G39" s="90" t="s">
        <v>188</v>
      </c>
      <c r="H39" s="93">
        <f t="shared" si="27"/>
        <v>0</v>
      </c>
      <c r="I39" s="102">
        <f t="shared" si="13"/>
        <v>0</v>
      </c>
      <c r="J39" s="94">
        <f t="shared" si="14"/>
        <v>0</v>
      </c>
      <c r="K39" s="93">
        <f t="shared" si="28"/>
        <v>0</v>
      </c>
      <c r="L39" s="102">
        <f t="shared" si="15"/>
        <v>0</v>
      </c>
      <c r="M39" s="94">
        <f t="shared" si="16"/>
        <v>0</v>
      </c>
      <c r="N39" s="93">
        <f t="shared" si="29"/>
        <v>0</v>
      </c>
      <c r="O39" s="102">
        <f t="shared" si="17"/>
        <v>0</v>
      </c>
      <c r="P39" s="94">
        <f t="shared" si="18"/>
        <v>0</v>
      </c>
      <c r="Q39" s="93">
        <f t="shared" si="30"/>
        <v>0</v>
      </c>
      <c r="R39" s="102">
        <f t="shared" si="19"/>
        <v>0</v>
      </c>
      <c r="S39" s="94">
        <f t="shared" si="20"/>
        <v>0</v>
      </c>
      <c r="T39" s="93">
        <f t="shared" si="31"/>
        <v>0</v>
      </c>
      <c r="U39" s="102">
        <f t="shared" si="21"/>
        <v>0</v>
      </c>
      <c r="V39" s="94">
        <f t="shared" si="22"/>
        <v>0</v>
      </c>
      <c r="W39" s="93">
        <f t="shared" si="32"/>
        <v>0</v>
      </c>
      <c r="X39" s="102">
        <f t="shared" si="23"/>
        <v>0</v>
      </c>
      <c r="Y39" s="95">
        <f t="shared" si="24"/>
        <v>0</v>
      </c>
    </row>
    <row r="40" spans="1:25" x14ac:dyDescent="0.65">
      <c r="A40" s="223" t="s">
        <v>203</v>
      </c>
      <c r="B40" s="224"/>
      <c r="C40" s="121">
        <f t="shared" si="25"/>
        <v>0</v>
      </c>
      <c r="D40" s="94">
        <f t="shared" si="26"/>
        <v>0</v>
      </c>
      <c r="E40" s="90" t="s">
        <v>188</v>
      </c>
      <c r="F40" s="90" t="s">
        <v>188</v>
      </c>
      <c r="G40" s="90" t="s">
        <v>188</v>
      </c>
      <c r="H40" s="93">
        <f t="shared" si="27"/>
        <v>0</v>
      </c>
      <c r="I40" s="102">
        <f t="shared" si="13"/>
        <v>0</v>
      </c>
      <c r="J40" s="94">
        <f t="shared" si="14"/>
        <v>0</v>
      </c>
      <c r="K40" s="93">
        <f t="shared" si="28"/>
        <v>0</v>
      </c>
      <c r="L40" s="102">
        <f t="shared" si="15"/>
        <v>0</v>
      </c>
      <c r="M40" s="94">
        <f t="shared" si="16"/>
        <v>0</v>
      </c>
      <c r="N40" s="93">
        <f t="shared" si="29"/>
        <v>0</v>
      </c>
      <c r="O40" s="102">
        <f t="shared" si="17"/>
        <v>0</v>
      </c>
      <c r="P40" s="94">
        <f t="shared" si="18"/>
        <v>0</v>
      </c>
      <c r="Q40" s="93">
        <f t="shared" si="30"/>
        <v>0</v>
      </c>
      <c r="R40" s="102">
        <f t="shared" si="19"/>
        <v>0</v>
      </c>
      <c r="S40" s="94">
        <f t="shared" si="20"/>
        <v>0</v>
      </c>
      <c r="T40" s="93">
        <f t="shared" si="31"/>
        <v>0</v>
      </c>
      <c r="U40" s="102">
        <f t="shared" si="21"/>
        <v>0</v>
      </c>
      <c r="V40" s="94">
        <f t="shared" si="22"/>
        <v>0</v>
      </c>
      <c r="W40" s="93">
        <f t="shared" si="32"/>
        <v>0</v>
      </c>
      <c r="X40" s="102">
        <f t="shared" si="23"/>
        <v>0</v>
      </c>
      <c r="Y40" s="95">
        <f t="shared" si="24"/>
        <v>0</v>
      </c>
    </row>
    <row r="41" spans="1:25" x14ac:dyDescent="0.65">
      <c r="A41" s="223" t="s">
        <v>204</v>
      </c>
      <c r="B41" s="224"/>
      <c r="C41" s="121">
        <f t="shared" si="25"/>
        <v>0</v>
      </c>
      <c r="D41" s="94">
        <f t="shared" si="26"/>
        <v>0</v>
      </c>
      <c r="E41" s="90" t="s">
        <v>188</v>
      </c>
      <c r="F41" s="90" t="s">
        <v>188</v>
      </c>
      <c r="G41" s="90" t="s">
        <v>188</v>
      </c>
      <c r="H41" s="93">
        <f t="shared" si="27"/>
        <v>0</v>
      </c>
      <c r="I41" s="102">
        <f t="shared" si="13"/>
        <v>0</v>
      </c>
      <c r="J41" s="94">
        <f t="shared" si="14"/>
        <v>0</v>
      </c>
      <c r="K41" s="93">
        <f t="shared" si="28"/>
        <v>0</v>
      </c>
      <c r="L41" s="102">
        <f t="shared" si="15"/>
        <v>0</v>
      </c>
      <c r="M41" s="94">
        <f t="shared" si="16"/>
        <v>0</v>
      </c>
      <c r="N41" s="93">
        <f t="shared" si="29"/>
        <v>0</v>
      </c>
      <c r="O41" s="102">
        <f t="shared" si="17"/>
        <v>0</v>
      </c>
      <c r="P41" s="94">
        <f t="shared" si="18"/>
        <v>0</v>
      </c>
      <c r="Q41" s="93">
        <f t="shared" si="30"/>
        <v>0</v>
      </c>
      <c r="R41" s="102">
        <f t="shared" si="19"/>
        <v>0</v>
      </c>
      <c r="S41" s="94">
        <f t="shared" si="20"/>
        <v>0</v>
      </c>
      <c r="T41" s="93">
        <f t="shared" si="31"/>
        <v>0</v>
      </c>
      <c r="U41" s="102">
        <f t="shared" si="21"/>
        <v>0</v>
      </c>
      <c r="V41" s="94">
        <f t="shared" si="22"/>
        <v>0</v>
      </c>
      <c r="W41" s="93">
        <f t="shared" si="32"/>
        <v>0</v>
      </c>
      <c r="X41" s="102">
        <f t="shared" si="23"/>
        <v>0</v>
      </c>
      <c r="Y41" s="95">
        <f t="shared" si="24"/>
        <v>0</v>
      </c>
    </row>
    <row r="42" spans="1:25" x14ac:dyDescent="0.65">
      <c r="A42" s="223" t="s">
        <v>205</v>
      </c>
      <c r="B42" s="224"/>
      <c r="C42" s="121">
        <f t="shared" si="25"/>
        <v>0</v>
      </c>
      <c r="D42" s="94">
        <f t="shared" si="26"/>
        <v>0</v>
      </c>
      <c r="E42" s="90" t="s">
        <v>188</v>
      </c>
      <c r="F42" s="90" t="s">
        <v>188</v>
      </c>
      <c r="G42" s="90" t="s">
        <v>188</v>
      </c>
      <c r="H42" s="93">
        <f t="shared" si="27"/>
        <v>0</v>
      </c>
      <c r="I42" s="102">
        <f t="shared" si="13"/>
        <v>0</v>
      </c>
      <c r="J42" s="94">
        <f t="shared" si="14"/>
        <v>0</v>
      </c>
      <c r="K42" s="93">
        <f t="shared" si="28"/>
        <v>0</v>
      </c>
      <c r="L42" s="102">
        <f t="shared" si="15"/>
        <v>0</v>
      </c>
      <c r="M42" s="94">
        <f t="shared" si="16"/>
        <v>0</v>
      </c>
      <c r="N42" s="93">
        <f t="shared" si="29"/>
        <v>0</v>
      </c>
      <c r="O42" s="102">
        <f t="shared" si="17"/>
        <v>0</v>
      </c>
      <c r="P42" s="94">
        <f t="shared" si="18"/>
        <v>0</v>
      </c>
      <c r="Q42" s="93">
        <f t="shared" si="30"/>
        <v>0</v>
      </c>
      <c r="R42" s="102">
        <f t="shared" si="19"/>
        <v>0</v>
      </c>
      <c r="S42" s="94">
        <f t="shared" si="20"/>
        <v>0</v>
      </c>
      <c r="T42" s="93">
        <f t="shared" si="31"/>
        <v>0</v>
      </c>
      <c r="U42" s="102">
        <f t="shared" si="21"/>
        <v>0</v>
      </c>
      <c r="V42" s="94">
        <f t="shared" si="22"/>
        <v>0</v>
      </c>
      <c r="W42" s="93">
        <f t="shared" si="32"/>
        <v>0</v>
      </c>
      <c r="X42" s="102">
        <f t="shared" si="23"/>
        <v>0</v>
      </c>
      <c r="Y42" s="95">
        <f t="shared" si="24"/>
        <v>0</v>
      </c>
    </row>
    <row r="43" spans="1:25" x14ac:dyDescent="0.65">
      <c r="A43" s="223" t="s">
        <v>206</v>
      </c>
      <c r="B43" s="224"/>
      <c r="C43" s="121">
        <f t="shared" si="25"/>
        <v>0</v>
      </c>
      <c r="D43" s="94">
        <f t="shared" si="26"/>
        <v>0</v>
      </c>
      <c r="E43" s="90" t="s">
        <v>188</v>
      </c>
      <c r="F43" s="90" t="s">
        <v>188</v>
      </c>
      <c r="G43" s="90" t="s">
        <v>188</v>
      </c>
      <c r="H43" s="93">
        <f t="shared" si="27"/>
        <v>0</v>
      </c>
      <c r="I43" s="102">
        <f t="shared" si="13"/>
        <v>0</v>
      </c>
      <c r="J43" s="94">
        <f t="shared" si="14"/>
        <v>0</v>
      </c>
      <c r="K43" s="93">
        <f t="shared" si="28"/>
        <v>0</v>
      </c>
      <c r="L43" s="102">
        <f t="shared" si="15"/>
        <v>0</v>
      </c>
      <c r="M43" s="94">
        <f t="shared" si="16"/>
        <v>0</v>
      </c>
      <c r="N43" s="93">
        <f t="shared" si="29"/>
        <v>0</v>
      </c>
      <c r="O43" s="102">
        <f t="shared" si="17"/>
        <v>0</v>
      </c>
      <c r="P43" s="94">
        <f t="shared" si="18"/>
        <v>0</v>
      </c>
      <c r="Q43" s="93">
        <f t="shared" si="30"/>
        <v>0</v>
      </c>
      <c r="R43" s="102">
        <f t="shared" si="19"/>
        <v>0</v>
      </c>
      <c r="S43" s="94">
        <f t="shared" si="20"/>
        <v>0</v>
      </c>
      <c r="T43" s="93">
        <f t="shared" si="31"/>
        <v>0</v>
      </c>
      <c r="U43" s="102">
        <f t="shared" si="21"/>
        <v>0</v>
      </c>
      <c r="V43" s="94">
        <f t="shared" si="22"/>
        <v>0</v>
      </c>
      <c r="W43" s="93">
        <f t="shared" si="32"/>
        <v>0</v>
      </c>
      <c r="X43" s="102">
        <f t="shared" si="23"/>
        <v>0</v>
      </c>
      <c r="Y43" s="95">
        <f t="shared" si="24"/>
        <v>0</v>
      </c>
    </row>
    <row r="44" spans="1:25" x14ac:dyDescent="0.65">
      <c r="A44" s="223" t="s">
        <v>207</v>
      </c>
      <c r="B44" s="224"/>
      <c r="C44" s="121">
        <f t="shared" si="25"/>
        <v>0</v>
      </c>
      <c r="D44" s="94">
        <f t="shared" si="26"/>
        <v>0</v>
      </c>
      <c r="E44" s="90" t="s">
        <v>188</v>
      </c>
      <c r="F44" s="90" t="s">
        <v>188</v>
      </c>
      <c r="G44" s="90" t="s">
        <v>188</v>
      </c>
      <c r="H44" s="93">
        <f t="shared" si="27"/>
        <v>0</v>
      </c>
      <c r="I44" s="102">
        <f t="shared" si="13"/>
        <v>0</v>
      </c>
      <c r="J44" s="94">
        <f t="shared" si="14"/>
        <v>0</v>
      </c>
      <c r="K44" s="93">
        <f t="shared" si="28"/>
        <v>0</v>
      </c>
      <c r="L44" s="102">
        <f t="shared" si="15"/>
        <v>0</v>
      </c>
      <c r="M44" s="94">
        <f t="shared" si="16"/>
        <v>0</v>
      </c>
      <c r="N44" s="93">
        <f t="shared" si="29"/>
        <v>0</v>
      </c>
      <c r="O44" s="102">
        <f t="shared" si="17"/>
        <v>0</v>
      </c>
      <c r="P44" s="94">
        <f t="shared" si="18"/>
        <v>0</v>
      </c>
      <c r="Q44" s="93">
        <f t="shared" si="30"/>
        <v>0</v>
      </c>
      <c r="R44" s="102">
        <f t="shared" si="19"/>
        <v>0</v>
      </c>
      <c r="S44" s="94">
        <f t="shared" si="20"/>
        <v>0</v>
      </c>
      <c r="T44" s="93">
        <f t="shared" si="31"/>
        <v>0</v>
      </c>
      <c r="U44" s="102">
        <f t="shared" si="21"/>
        <v>0</v>
      </c>
      <c r="V44" s="94">
        <f t="shared" si="22"/>
        <v>0</v>
      </c>
      <c r="W44" s="93">
        <f t="shared" si="32"/>
        <v>0</v>
      </c>
      <c r="X44" s="102">
        <f t="shared" si="23"/>
        <v>0</v>
      </c>
      <c r="Y44" s="95">
        <f t="shared" si="24"/>
        <v>0</v>
      </c>
    </row>
    <row r="45" spans="1:25" s="100" customFormat="1" ht="14.5" x14ac:dyDescent="0.7">
      <c r="A45" s="205" t="s">
        <v>221</v>
      </c>
      <c r="B45" s="206"/>
      <c r="C45" s="115"/>
      <c r="D45" s="116">
        <f>SUM(D36:D44)</f>
        <v>0</v>
      </c>
      <c r="E45" s="96"/>
      <c r="F45" s="97"/>
      <c r="G45" s="98">
        <f>SUM(G36:G44)</f>
        <v>0</v>
      </c>
      <c r="H45" s="96"/>
      <c r="I45" s="97"/>
      <c r="J45" s="98">
        <f>SUM(J36:J44)</f>
        <v>0</v>
      </c>
      <c r="K45" s="96"/>
      <c r="L45" s="97"/>
      <c r="M45" s="98">
        <f>SUM(M36:M44)</f>
        <v>0</v>
      </c>
      <c r="N45" s="96"/>
      <c r="O45" s="97"/>
      <c r="P45" s="98">
        <f>SUM(P36:P44)</f>
        <v>0</v>
      </c>
      <c r="Q45" s="96"/>
      <c r="R45" s="97"/>
      <c r="S45" s="98">
        <f>SUM(S36:S44)</f>
        <v>0</v>
      </c>
      <c r="T45" s="96"/>
      <c r="U45" s="97"/>
      <c r="V45" s="98">
        <f>SUM(V36:V44)</f>
        <v>0</v>
      </c>
      <c r="W45" s="96"/>
      <c r="X45" s="97"/>
      <c r="Y45" s="99">
        <f>SUM(Y36:Y44)</f>
        <v>0</v>
      </c>
    </row>
    <row r="46" spans="1:25" ht="15" thickBot="1" x14ac:dyDescent="0.8">
      <c r="A46" s="69"/>
      <c r="Y46" s="70"/>
    </row>
    <row r="47" spans="1:25" ht="15.25" thickBot="1" x14ac:dyDescent="0.85">
      <c r="A47" s="196" t="s">
        <v>221</v>
      </c>
      <c r="B47" s="197"/>
      <c r="C47" s="101">
        <f>SUM(E45:Y45)+D45</f>
        <v>0</v>
      </c>
      <c r="D47" s="122"/>
      <c r="E47" s="102"/>
      <c r="V47" s="85"/>
      <c r="Y47" s="70"/>
    </row>
    <row r="48" spans="1:25" x14ac:dyDescent="0.65">
      <c r="A48" s="69"/>
      <c r="Y48" s="70"/>
    </row>
    <row r="49" spans="1:25" x14ac:dyDescent="0.65">
      <c r="A49" s="69" t="s">
        <v>189</v>
      </c>
      <c r="C49" s="103">
        <v>0</v>
      </c>
      <c r="Y49" s="70"/>
    </row>
    <row r="50" spans="1:25" x14ac:dyDescent="0.65">
      <c r="A50" s="69" t="s">
        <v>190</v>
      </c>
      <c r="C50" s="104">
        <v>0</v>
      </c>
      <c r="Y50" s="70"/>
    </row>
    <row r="51" spans="1:25" ht="15" thickBot="1" x14ac:dyDescent="0.8">
      <c r="A51" s="106" t="s">
        <v>191</v>
      </c>
      <c r="B51" s="107"/>
      <c r="C51" s="107"/>
      <c r="D51" s="107"/>
      <c r="E51" s="107"/>
      <c r="F51" s="107"/>
      <c r="G51" s="107"/>
      <c r="H51" s="108">
        <v>1</v>
      </c>
      <c r="I51" s="107"/>
      <c r="J51" s="107"/>
      <c r="K51" s="108">
        <v>1</v>
      </c>
      <c r="L51" s="107"/>
      <c r="M51" s="107"/>
      <c r="N51" s="108">
        <v>1</v>
      </c>
      <c r="O51" s="107"/>
      <c r="P51" s="107"/>
      <c r="Q51" s="108">
        <v>1</v>
      </c>
      <c r="R51" s="107"/>
      <c r="S51" s="107"/>
      <c r="T51" s="108">
        <v>1</v>
      </c>
      <c r="U51" s="107"/>
      <c r="V51" s="107"/>
      <c r="W51" s="108">
        <v>1</v>
      </c>
      <c r="X51" s="107"/>
      <c r="Y51" s="109"/>
    </row>
  </sheetData>
  <mergeCells count="5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19:B19"/>
    <mergeCell ref="K9:M9"/>
    <mergeCell ref="N9:P9"/>
    <mergeCell ref="A18:B18"/>
    <mergeCell ref="A20:B20"/>
    <mergeCell ref="A22:B22"/>
    <mergeCell ref="A38:B38"/>
    <mergeCell ref="A33:B33"/>
    <mergeCell ref="A34:B34"/>
    <mergeCell ref="E34:G34"/>
    <mergeCell ref="A37:B37"/>
    <mergeCell ref="A29:Y29"/>
    <mergeCell ref="A31:B31"/>
    <mergeCell ref="C31:D31"/>
    <mergeCell ref="E31:G31"/>
    <mergeCell ref="H31:J31"/>
    <mergeCell ref="K31:M31"/>
    <mergeCell ref="N31:P31"/>
    <mergeCell ref="Q31:S31"/>
    <mergeCell ref="T31:V31"/>
    <mergeCell ref="W31:Y31"/>
    <mergeCell ref="H34:J34"/>
    <mergeCell ref="Q34:S34"/>
    <mergeCell ref="T34:V34"/>
    <mergeCell ref="W34:Y34"/>
    <mergeCell ref="A36:B36"/>
    <mergeCell ref="K34:M34"/>
    <mergeCell ref="N34:P34"/>
    <mergeCell ref="A45:B45"/>
    <mergeCell ref="A47:B47"/>
    <mergeCell ref="A39:B39"/>
    <mergeCell ref="A40:B40"/>
    <mergeCell ref="A41:B41"/>
    <mergeCell ref="A42:B42"/>
    <mergeCell ref="A43:B43"/>
    <mergeCell ref="A44:B44"/>
  </mergeCells>
  <pageMargins left="0.25" right="0.25" top="0.25" bottom="0.25" header="0.3" footer="0.3"/>
  <pageSetup scale="3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S35"/>
  <sheetViews>
    <sheetView zoomScale="85" zoomScaleNormal="85" workbookViewId="0">
      <selection activeCell="E22" sqref="E22"/>
    </sheetView>
  </sheetViews>
  <sheetFormatPr defaultColWidth="9.1328125" defaultRowHeight="14.25" x14ac:dyDescent="0.65"/>
  <cols>
    <col min="1" max="1" width="57.40625" style="3" customWidth="1"/>
    <col min="2" max="2" width="1.26953125" style="3" customWidth="1"/>
    <col min="3" max="3" width="18" style="3" bestFit="1" customWidth="1"/>
    <col min="4" max="4" width="18.1328125" style="3" customWidth="1"/>
    <col min="5" max="5" width="12.7265625" style="3" customWidth="1"/>
    <col min="6" max="6" width="18.54296875" style="3" customWidth="1"/>
    <col min="7" max="7" width="12.7265625" style="3" customWidth="1"/>
    <col min="8" max="8" width="18" style="3" customWidth="1"/>
    <col min="9" max="9" width="17.26953125" style="3" customWidth="1"/>
    <col min="10" max="10" width="17.1328125" style="3" customWidth="1"/>
    <col min="11" max="11" width="12.7265625" style="3" customWidth="1"/>
    <col min="12" max="12" width="16.26953125" style="3" customWidth="1"/>
    <col min="13" max="13" width="12.7265625" style="3" customWidth="1"/>
    <col min="14" max="14" width="17.1328125" style="3" customWidth="1"/>
    <col min="15" max="15" width="12.7265625" style="3" customWidth="1"/>
    <col min="16" max="16" width="17.86328125" style="3" customWidth="1"/>
    <col min="17" max="17" width="14.26953125" style="3" bestFit="1" customWidth="1"/>
    <col min="18" max="16384" width="9.1328125" style="3"/>
  </cols>
  <sheetData>
    <row r="1" spans="1:19" s="110" customFormat="1" ht="40.5" customHeight="1" x14ac:dyDescent="0.8">
      <c r="A1" s="222" t="s">
        <v>234</v>
      </c>
      <c r="B1" s="185"/>
      <c r="C1" s="185"/>
      <c r="D1" s="185"/>
      <c r="E1" s="185"/>
      <c r="F1" s="185"/>
      <c r="G1" s="185"/>
      <c r="H1" s="185"/>
      <c r="I1" s="185"/>
      <c r="J1" s="185"/>
      <c r="K1" s="185"/>
      <c r="L1" s="185"/>
      <c r="M1" s="185"/>
      <c r="N1" s="185"/>
      <c r="O1" s="185"/>
      <c r="P1" s="185"/>
      <c r="Q1" s="185"/>
      <c r="R1" s="137"/>
      <c r="S1" s="137"/>
    </row>
    <row r="3" spans="1:19" ht="15" thickBot="1" x14ac:dyDescent="0.8"/>
    <row r="4" spans="1:19" ht="14.5" x14ac:dyDescent="0.7">
      <c r="A4" s="215" t="s">
        <v>209</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c r="B8" s="209"/>
      <c r="C8" s="77">
        <v>0</v>
      </c>
      <c r="D8" s="79">
        <v>25000</v>
      </c>
      <c r="E8" s="77">
        <v>25001</v>
      </c>
      <c r="F8" s="79">
        <v>75000</v>
      </c>
      <c r="G8" s="77">
        <v>75001</v>
      </c>
      <c r="H8" s="79">
        <v>125000</v>
      </c>
      <c r="I8" s="77">
        <v>125001</v>
      </c>
      <c r="J8" s="79">
        <v>175000</v>
      </c>
      <c r="K8" s="77">
        <v>175001</v>
      </c>
      <c r="L8" s="79">
        <v>225000</v>
      </c>
      <c r="M8" s="77">
        <v>225001</v>
      </c>
      <c r="N8" s="79">
        <v>275000</v>
      </c>
      <c r="O8" s="77">
        <v>275001</v>
      </c>
      <c r="P8" s="123">
        <f>O8+49999</f>
        <v>325000</v>
      </c>
      <c r="Q8" s="124"/>
    </row>
    <row r="9" spans="1:19" s="139" customFormat="1" ht="14.5" x14ac:dyDescent="0.7">
      <c r="A9" s="232" t="s">
        <v>249</v>
      </c>
      <c r="B9" s="233"/>
      <c r="C9" s="228">
        <v>250</v>
      </c>
      <c r="D9" s="229"/>
      <c r="E9" s="228">
        <v>250</v>
      </c>
      <c r="F9" s="229"/>
      <c r="G9" s="228">
        <v>250</v>
      </c>
      <c r="H9" s="229"/>
      <c r="I9" s="228">
        <v>250</v>
      </c>
      <c r="J9" s="229"/>
      <c r="K9" s="228">
        <v>250</v>
      </c>
      <c r="L9" s="229"/>
      <c r="M9" s="228">
        <v>250</v>
      </c>
      <c r="N9" s="229"/>
      <c r="O9" s="230">
        <v>250</v>
      </c>
      <c r="P9" s="231"/>
      <c r="Q9" s="138"/>
    </row>
    <row r="10" spans="1:19" s="2" customFormat="1" ht="24.25" x14ac:dyDescent="0.7">
      <c r="A10" s="226"/>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212</v>
      </c>
      <c r="B11" s="224"/>
      <c r="C11" s="128">
        <v>118.38</v>
      </c>
      <c r="D11" s="129">
        <f>C11*C$9</f>
        <v>29595</v>
      </c>
      <c r="E11" s="128">
        <v>118.38</v>
      </c>
      <c r="F11" s="129">
        <f>E11*E$9</f>
        <v>29595</v>
      </c>
      <c r="G11" s="128">
        <v>118.38</v>
      </c>
      <c r="H11" s="129">
        <f>G11*G$9</f>
        <v>29595</v>
      </c>
      <c r="I11" s="128">
        <v>118.38</v>
      </c>
      <c r="J11" s="129">
        <f>I11*I$9</f>
        <v>29595</v>
      </c>
      <c r="K11" s="128">
        <v>118.38</v>
      </c>
      <c r="L11" s="129">
        <f>K11*K$9</f>
        <v>29595</v>
      </c>
      <c r="M11" s="128">
        <v>118.38</v>
      </c>
      <c r="N11" s="129">
        <f>M11*M$9</f>
        <v>29595</v>
      </c>
      <c r="O11" s="128">
        <v>118.38</v>
      </c>
      <c r="P11" s="129">
        <f>O11*O$9</f>
        <v>29595</v>
      </c>
      <c r="Q11" s="70"/>
      <c r="R11" s="2"/>
    </row>
    <row r="12" spans="1:19" s="100" customFormat="1" ht="14.5" x14ac:dyDescent="0.7">
      <c r="A12" s="205" t="s">
        <v>237</v>
      </c>
      <c r="B12" s="206"/>
      <c r="C12" s="115"/>
      <c r="D12" s="116">
        <f>SUM(D11:D11)</f>
        <v>29595</v>
      </c>
      <c r="E12" s="96"/>
      <c r="F12" s="98">
        <f>SUM(F11:F11)</f>
        <v>29595</v>
      </c>
      <c r="G12" s="96"/>
      <c r="H12" s="98">
        <f>SUM(H11:H11)</f>
        <v>29595</v>
      </c>
      <c r="I12" s="96"/>
      <c r="J12" s="98">
        <f>SUM(J11:J11)</f>
        <v>29595</v>
      </c>
      <c r="K12" s="96"/>
      <c r="L12" s="98">
        <f>SUM(L11:L11)</f>
        <v>29595</v>
      </c>
      <c r="M12" s="96"/>
      <c r="N12" s="98">
        <f>SUM(N11:N11)</f>
        <v>29595</v>
      </c>
      <c r="O12" s="96"/>
      <c r="P12" s="98">
        <f>SUM(P11:P11)</f>
        <v>29595</v>
      </c>
      <c r="Q12" s="130"/>
    </row>
    <row r="13" spans="1:19" ht="15" thickBot="1" x14ac:dyDescent="0.8">
      <c r="A13" s="69"/>
      <c r="Q13" s="70"/>
    </row>
    <row r="14" spans="1:19" ht="15.25" thickBot="1" x14ac:dyDescent="0.85">
      <c r="A14" s="196" t="s">
        <v>223</v>
      </c>
      <c r="B14" s="197"/>
      <c r="C14" s="101">
        <f>SUM(D12:P12)</f>
        <v>207165</v>
      </c>
      <c r="D14" s="102"/>
      <c r="Q14" s="70"/>
    </row>
    <row r="15" spans="1:19" x14ac:dyDescent="0.65">
      <c r="A15" s="69"/>
      <c r="Q15" s="70"/>
    </row>
    <row r="16" spans="1:19" x14ac:dyDescent="0.65">
      <c r="A16" s="136" t="s">
        <v>189</v>
      </c>
      <c r="C16" s="103"/>
      <c r="Q16" s="70"/>
    </row>
    <row r="17" spans="1:17" x14ac:dyDescent="0.65">
      <c r="A17" s="136" t="s">
        <v>213</v>
      </c>
      <c r="C17" s="131"/>
      <c r="Q17" s="70"/>
    </row>
    <row r="18" spans="1:17" ht="15" thickBot="1" x14ac:dyDescent="0.8">
      <c r="A18" s="144" t="s">
        <v>191</v>
      </c>
      <c r="B18" s="107"/>
      <c r="C18" s="107"/>
      <c r="D18" s="107"/>
      <c r="E18" s="108"/>
      <c r="F18" s="107"/>
      <c r="G18" s="108"/>
      <c r="H18" s="107"/>
      <c r="I18" s="108"/>
      <c r="J18" s="107"/>
      <c r="K18" s="108"/>
      <c r="L18" s="107"/>
      <c r="M18" s="108"/>
      <c r="N18" s="107"/>
      <c r="O18" s="108"/>
      <c r="P18" s="107"/>
      <c r="Q18" s="109"/>
    </row>
    <row r="20" spans="1:17" ht="15" thickBot="1" x14ac:dyDescent="0.8"/>
    <row r="21" spans="1:17" ht="14.5" x14ac:dyDescent="0.7">
      <c r="A21" s="215" t="s">
        <v>214</v>
      </c>
      <c r="B21" s="216"/>
      <c r="C21" s="216"/>
      <c r="D21" s="216"/>
      <c r="E21" s="216"/>
      <c r="F21" s="216"/>
      <c r="G21" s="216"/>
      <c r="H21" s="216"/>
      <c r="I21" s="216"/>
      <c r="J21" s="216"/>
      <c r="K21" s="216"/>
      <c r="L21" s="216"/>
      <c r="M21" s="216"/>
      <c r="N21" s="216"/>
      <c r="O21" s="216"/>
      <c r="P21" s="216"/>
      <c r="Q21" s="217"/>
    </row>
    <row r="22" spans="1:17" x14ac:dyDescent="0.65">
      <c r="A22" s="69"/>
      <c r="Q22" s="70"/>
    </row>
    <row r="23" spans="1:17" ht="14.5" x14ac:dyDescent="0.7">
      <c r="A23" s="205"/>
      <c r="B23" s="209"/>
      <c r="C23" s="218" t="s">
        <v>165</v>
      </c>
      <c r="D23" s="219"/>
      <c r="E23" s="218" t="s">
        <v>166</v>
      </c>
      <c r="F23" s="219"/>
      <c r="G23" s="218" t="s">
        <v>167</v>
      </c>
      <c r="H23" s="219"/>
      <c r="I23" s="218" t="s">
        <v>168</v>
      </c>
      <c r="J23" s="219"/>
      <c r="K23" s="218" t="s">
        <v>169</v>
      </c>
      <c r="L23" s="219"/>
      <c r="M23" s="218" t="s">
        <v>170</v>
      </c>
      <c r="N23" s="219"/>
      <c r="O23" s="218" t="s">
        <v>171</v>
      </c>
      <c r="P23" s="219"/>
      <c r="Q23" s="70"/>
    </row>
    <row r="24" spans="1:17" ht="15" hidden="1" customHeight="1" x14ac:dyDescent="0.7">
      <c r="A24" s="69"/>
      <c r="B24" s="122" t="s">
        <v>172</v>
      </c>
      <c r="C24" s="72" t="s">
        <v>173</v>
      </c>
      <c r="D24" s="73"/>
      <c r="E24" s="72" t="s">
        <v>174</v>
      </c>
      <c r="F24" s="73"/>
      <c r="G24" s="72" t="s">
        <v>175</v>
      </c>
      <c r="H24" s="73"/>
      <c r="I24" s="72" t="s">
        <v>176</v>
      </c>
      <c r="J24" s="73"/>
      <c r="K24" s="72" t="s">
        <v>177</v>
      </c>
      <c r="L24" s="73"/>
      <c r="M24" s="72" t="s">
        <v>178</v>
      </c>
      <c r="N24" s="73"/>
      <c r="O24" s="72" t="s">
        <v>179</v>
      </c>
      <c r="P24" s="73"/>
      <c r="Q24" s="70"/>
    </row>
    <row r="25" spans="1:17" s="81" customFormat="1" ht="14.5" x14ac:dyDescent="0.7">
      <c r="A25" s="205"/>
      <c r="B25" s="209"/>
      <c r="C25" s="77">
        <v>0</v>
      </c>
      <c r="D25" s="79">
        <v>50000</v>
      </c>
      <c r="E25" s="77">
        <v>50001</v>
      </c>
      <c r="F25" s="79">
        <v>100000</v>
      </c>
      <c r="G25" s="77">
        <v>100001</v>
      </c>
      <c r="H25" s="79">
        <v>150000</v>
      </c>
      <c r="I25" s="77">
        <v>150001</v>
      </c>
      <c r="J25" s="79">
        <v>200000</v>
      </c>
      <c r="K25" s="77">
        <v>200001</v>
      </c>
      <c r="L25" s="79">
        <v>250000</v>
      </c>
      <c r="M25" s="77">
        <v>250001</v>
      </c>
      <c r="N25" s="79">
        <v>300000</v>
      </c>
      <c r="O25" s="77">
        <v>300001</v>
      </c>
      <c r="P25" s="123">
        <f>O25+49999</f>
        <v>350000</v>
      </c>
      <c r="Q25" s="124"/>
    </row>
    <row r="26" spans="1:17" s="85" customFormat="1" ht="14.5" x14ac:dyDescent="0.7">
      <c r="A26" s="205" t="s">
        <v>250</v>
      </c>
      <c r="B26" s="209"/>
      <c r="C26" s="212">
        <v>250</v>
      </c>
      <c r="D26" s="214"/>
      <c r="E26" s="212">
        <v>250</v>
      </c>
      <c r="F26" s="214"/>
      <c r="G26" s="212">
        <v>250</v>
      </c>
      <c r="H26" s="214"/>
      <c r="I26" s="212">
        <v>250</v>
      </c>
      <c r="J26" s="214"/>
      <c r="K26" s="212">
        <v>250</v>
      </c>
      <c r="L26" s="214"/>
      <c r="M26" s="212">
        <v>250</v>
      </c>
      <c r="N26" s="214"/>
      <c r="O26" s="198">
        <v>250</v>
      </c>
      <c r="P26" s="199"/>
      <c r="Q26" s="132"/>
    </row>
    <row r="27" spans="1:17" s="2" customFormat="1" ht="24.25" x14ac:dyDescent="0.7">
      <c r="A27" s="226"/>
      <c r="B27" s="227"/>
      <c r="C27" s="125" t="s">
        <v>210</v>
      </c>
      <c r="D27" s="126" t="s">
        <v>211</v>
      </c>
      <c r="E27" s="125" t="s">
        <v>184</v>
      </c>
      <c r="F27" s="126" t="s">
        <v>186</v>
      </c>
      <c r="G27" s="125" t="s">
        <v>184</v>
      </c>
      <c r="H27" s="126" t="s">
        <v>186</v>
      </c>
      <c r="I27" s="125" t="s">
        <v>184</v>
      </c>
      <c r="J27" s="126" t="s">
        <v>186</v>
      </c>
      <c r="K27" s="111"/>
      <c r="L27" s="126" t="s">
        <v>186</v>
      </c>
      <c r="M27" s="125" t="s">
        <v>184</v>
      </c>
      <c r="N27" s="126" t="s">
        <v>186</v>
      </c>
      <c r="O27" s="125" t="s">
        <v>184</v>
      </c>
      <c r="P27" s="126" t="s">
        <v>186</v>
      </c>
      <c r="Q27" s="127"/>
    </row>
    <row r="28" spans="1:17" x14ac:dyDescent="0.65">
      <c r="A28" s="223" t="s">
        <v>212</v>
      </c>
      <c r="B28" s="224"/>
      <c r="C28" s="128">
        <f>C34</f>
        <v>0</v>
      </c>
      <c r="D28" s="129">
        <f>C28*C$26</f>
        <v>0</v>
      </c>
      <c r="E28" s="93">
        <f>ROUND(C34*E$35,4)</f>
        <v>0</v>
      </c>
      <c r="F28" s="129">
        <f>E28*E$26</f>
        <v>0</v>
      </c>
      <c r="G28" s="93">
        <f>ROUND(E28*G$35,4)</f>
        <v>0</v>
      </c>
      <c r="H28" s="129">
        <f>G28*G$26</f>
        <v>0</v>
      </c>
      <c r="I28" s="93">
        <f>ROUND(G28*I$35,4)</f>
        <v>0</v>
      </c>
      <c r="J28" s="129">
        <f>I28*I$26</f>
        <v>0</v>
      </c>
      <c r="K28" s="93">
        <f>ROUND(I28*K$35,4)</f>
        <v>0</v>
      </c>
      <c r="L28" s="129">
        <f>K28*K$26</f>
        <v>0</v>
      </c>
      <c r="M28" s="93">
        <f>ROUND(K28*M$35,4)</f>
        <v>0</v>
      </c>
      <c r="N28" s="129">
        <f>M28*M$26</f>
        <v>0</v>
      </c>
      <c r="O28" s="93">
        <f>ROUND(M28*O$35,4)</f>
        <v>0</v>
      </c>
      <c r="P28" s="129">
        <f>O28*O$26</f>
        <v>0</v>
      </c>
      <c r="Q28" s="70"/>
    </row>
    <row r="29" spans="1:17" s="100" customFormat="1" ht="14.5" x14ac:dyDescent="0.7">
      <c r="A29" s="205" t="s">
        <v>237</v>
      </c>
      <c r="B29" s="206"/>
      <c r="C29" s="115"/>
      <c r="D29" s="116">
        <f>SUM(D28:D28)</f>
        <v>0</v>
      </c>
      <c r="E29" s="96"/>
      <c r="F29" s="98">
        <f>SUM(F28:F28)</f>
        <v>0</v>
      </c>
      <c r="G29" s="96"/>
      <c r="H29" s="98">
        <f>SUM(H28:H28)</f>
        <v>0</v>
      </c>
      <c r="I29" s="96"/>
      <c r="J29" s="98">
        <f>SUM(J28:J28)</f>
        <v>0</v>
      </c>
      <c r="K29" s="96"/>
      <c r="L29" s="98">
        <f>SUM(L28:L28)</f>
        <v>0</v>
      </c>
      <c r="M29" s="96"/>
      <c r="N29" s="98">
        <f>SUM(N28:N28)</f>
        <v>0</v>
      </c>
      <c r="O29" s="96"/>
      <c r="P29" s="98">
        <f>SUM(P28:P28)</f>
        <v>0</v>
      </c>
      <c r="Q29" s="130"/>
    </row>
    <row r="30" spans="1:17" ht="15" thickBot="1" x14ac:dyDescent="0.8">
      <c r="A30" s="69"/>
      <c r="Q30" s="70"/>
    </row>
    <row r="31" spans="1:17" ht="15.25" thickBot="1" x14ac:dyDescent="0.85">
      <c r="A31" s="196" t="s">
        <v>224</v>
      </c>
      <c r="B31" s="197"/>
      <c r="C31" s="101">
        <f>SUM(D29:P29)</f>
        <v>0</v>
      </c>
      <c r="D31" s="102"/>
      <c r="Q31" s="70"/>
    </row>
    <row r="32" spans="1:17" x14ac:dyDescent="0.65">
      <c r="A32" s="69"/>
      <c r="Q32" s="70"/>
    </row>
    <row r="33" spans="1:17" x14ac:dyDescent="0.65">
      <c r="A33" s="136" t="s">
        <v>189</v>
      </c>
      <c r="C33" s="103">
        <v>0</v>
      </c>
      <c r="Q33" s="70"/>
    </row>
    <row r="34" spans="1:17" x14ac:dyDescent="0.65">
      <c r="A34" s="136" t="s">
        <v>213</v>
      </c>
      <c r="C34" s="131">
        <v>0</v>
      </c>
      <c r="Q34" s="70"/>
    </row>
    <row r="35" spans="1:17" ht="15" thickBot="1" x14ac:dyDescent="0.8">
      <c r="A35" s="144" t="s">
        <v>191</v>
      </c>
      <c r="B35" s="107"/>
      <c r="C35" s="107"/>
      <c r="D35" s="107"/>
      <c r="E35" s="108">
        <v>1</v>
      </c>
      <c r="F35" s="107"/>
      <c r="G35" s="108">
        <v>1</v>
      </c>
      <c r="H35" s="107"/>
      <c r="I35" s="108">
        <v>1</v>
      </c>
      <c r="J35" s="107"/>
      <c r="K35" s="108">
        <v>1</v>
      </c>
      <c r="L35" s="107"/>
      <c r="M35" s="108">
        <v>1</v>
      </c>
      <c r="N35" s="107"/>
      <c r="O35" s="108">
        <v>1</v>
      </c>
      <c r="P35" s="107"/>
      <c r="Q35" s="109"/>
    </row>
  </sheetData>
  <mergeCells count="45">
    <mergeCell ref="A1:Q1"/>
    <mergeCell ref="A4:Q4"/>
    <mergeCell ref="A6:B6"/>
    <mergeCell ref="C6:D6"/>
    <mergeCell ref="E6:F6"/>
    <mergeCell ref="G6:H6"/>
    <mergeCell ref="I6:J6"/>
    <mergeCell ref="K6:L6"/>
    <mergeCell ref="M6:N6"/>
    <mergeCell ref="O6:P6"/>
    <mergeCell ref="A12:B12"/>
    <mergeCell ref="A8:B8"/>
    <mergeCell ref="A9:B9"/>
    <mergeCell ref="C9:D9"/>
    <mergeCell ref="E9:F9"/>
    <mergeCell ref="K9:L9"/>
    <mergeCell ref="M9:N9"/>
    <mergeCell ref="O9:P9"/>
    <mergeCell ref="A10:B10"/>
    <mergeCell ref="A11:B11"/>
    <mergeCell ref="G9:H9"/>
    <mergeCell ref="I9:J9"/>
    <mergeCell ref="A14:B14"/>
    <mergeCell ref="A21:Q21"/>
    <mergeCell ref="A23:B23"/>
    <mergeCell ref="C23:D23"/>
    <mergeCell ref="E23:F23"/>
    <mergeCell ref="G23:H23"/>
    <mergeCell ref="I23:J23"/>
    <mergeCell ref="K23:L23"/>
    <mergeCell ref="M23:N23"/>
    <mergeCell ref="O23:P23"/>
    <mergeCell ref="A25:B25"/>
    <mergeCell ref="A26:B26"/>
    <mergeCell ref="C26:D26"/>
    <mergeCell ref="E26:F26"/>
    <mergeCell ref="G26:H26"/>
    <mergeCell ref="A31:B31"/>
    <mergeCell ref="K26:L26"/>
    <mergeCell ref="M26:N26"/>
    <mergeCell ref="O26:P26"/>
    <mergeCell ref="A27:B27"/>
    <mergeCell ref="A28:B28"/>
    <mergeCell ref="A29:B29"/>
    <mergeCell ref="I26:J26"/>
  </mergeCells>
  <pageMargins left="0.25" right="0.25" top="0.25" bottom="0.25" header="0.3" footer="0.3"/>
  <pageSetup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51"/>
  <sheetViews>
    <sheetView zoomScale="80" zoomScaleNormal="80" workbookViewId="0">
      <selection activeCell="H11" sqref="H11"/>
    </sheetView>
  </sheetViews>
  <sheetFormatPr defaultColWidth="9.1328125" defaultRowHeight="14.25" x14ac:dyDescent="0.65"/>
  <cols>
    <col min="1" max="1" width="63.40625" style="3" customWidth="1"/>
    <col min="2" max="2" width="2" style="3" customWidth="1"/>
    <col min="3" max="3" width="18.40625" style="3" bestFit="1" customWidth="1"/>
    <col min="4" max="4" width="18.1328125" style="3" bestFit="1" customWidth="1"/>
    <col min="5" max="5" width="15.54296875" style="3" bestFit="1" customWidth="1"/>
    <col min="6" max="6" width="16.7265625" style="3" bestFit="1" customWidth="1"/>
    <col min="7" max="7" width="16.1328125" style="3" bestFit="1" customWidth="1"/>
    <col min="8" max="8" width="14.7265625" style="3" bestFit="1" customWidth="1"/>
    <col min="9" max="9" width="18" style="3" bestFit="1" customWidth="1"/>
    <col min="10" max="10" width="16.7265625" style="3" bestFit="1" customWidth="1"/>
    <col min="11" max="11" width="18" style="3" customWidth="1"/>
    <col min="12" max="12" width="16.7265625" style="3" bestFit="1" customWidth="1"/>
    <col min="13" max="13" width="18" style="3" bestFit="1" customWidth="1"/>
    <col min="14" max="14" width="16.7265625" style="3" bestFit="1" customWidth="1"/>
    <col min="15" max="15" width="17" style="3" bestFit="1" customWidth="1"/>
    <col min="16" max="16" width="16.7265625" style="3" bestFit="1" customWidth="1"/>
    <col min="17" max="17" width="14.26953125" style="3" bestFit="1" customWidth="1"/>
    <col min="18" max="16384" width="9.1328125" style="3"/>
  </cols>
  <sheetData>
    <row r="1" spans="1:19" ht="46.5" customHeight="1" x14ac:dyDescent="0.8">
      <c r="A1" s="222" t="s">
        <v>235</v>
      </c>
      <c r="B1" s="185"/>
      <c r="C1" s="185"/>
      <c r="D1" s="185"/>
      <c r="E1" s="185"/>
      <c r="F1" s="185"/>
      <c r="G1" s="185"/>
      <c r="H1" s="185"/>
      <c r="I1" s="185"/>
      <c r="J1" s="185"/>
      <c r="K1" s="185"/>
      <c r="L1" s="185"/>
      <c r="M1" s="185"/>
      <c r="N1" s="185"/>
      <c r="O1" s="185"/>
      <c r="P1" s="185"/>
      <c r="Q1" s="185"/>
      <c r="R1" s="133"/>
      <c r="S1" s="133"/>
    </row>
    <row r="3" spans="1:19" ht="15" thickBot="1" x14ac:dyDescent="0.8"/>
    <row r="4" spans="1:19" ht="14.5" x14ac:dyDescent="0.7">
      <c r="A4" s="215" t="s">
        <v>251</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t="s">
        <v>180</v>
      </c>
      <c r="B8" s="209"/>
      <c r="C8" s="77">
        <v>0</v>
      </c>
      <c r="D8" s="79">
        <v>25000</v>
      </c>
      <c r="E8" s="77">
        <v>25001</v>
      </c>
      <c r="F8" s="79">
        <v>75000</v>
      </c>
      <c r="G8" s="77">
        <v>75001</v>
      </c>
      <c r="H8" s="79">
        <v>125000</v>
      </c>
      <c r="I8" s="77">
        <v>125001</v>
      </c>
      <c r="J8" s="79">
        <v>175000</v>
      </c>
      <c r="K8" s="77">
        <v>175001</v>
      </c>
      <c r="L8" s="79">
        <v>225000</v>
      </c>
      <c r="M8" s="77">
        <v>225001</v>
      </c>
      <c r="N8" s="79">
        <v>275000</v>
      </c>
      <c r="O8" s="77">
        <v>275001</v>
      </c>
      <c r="P8" s="123">
        <f>O8+49999</f>
        <v>325000</v>
      </c>
      <c r="Q8" s="124"/>
    </row>
    <row r="9" spans="1:19" s="85" customFormat="1" ht="14.5" x14ac:dyDescent="0.7">
      <c r="A9" s="205" t="s">
        <v>252</v>
      </c>
      <c r="B9" s="209"/>
      <c r="C9" s="212">
        <v>100</v>
      </c>
      <c r="D9" s="214"/>
      <c r="E9" s="212">
        <v>100</v>
      </c>
      <c r="F9" s="214"/>
      <c r="G9" s="212">
        <v>100</v>
      </c>
      <c r="H9" s="214"/>
      <c r="I9" s="212">
        <v>100</v>
      </c>
      <c r="J9" s="214"/>
      <c r="K9" s="212">
        <v>100</v>
      </c>
      <c r="L9" s="214"/>
      <c r="M9" s="212">
        <v>100</v>
      </c>
      <c r="N9" s="214"/>
      <c r="O9" s="198">
        <v>100</v>
      </c>
      <c r="P9" s="199"/>
      <c r="Q9" s="132"/>
    </row>
    <row r="10" spans="1:19" s="2" customFormat="1" ht="24.25" x14ac:dyDescent="0.7">
      <c r="A10" s="226" t="s">
        <v>196</v>
      </c>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199</v>
      </c>
      <c r="B11" s="224"/>
      <c r="C11" s="128">
        <v>121.18</v>
      </c>
      <c r="D11" s="129">
        <f t="shared" ref="D11:D19" si="0">C11*C$9</f>
        <v>12118</v>
      </c>
      <c r="E11" s="128">
        <v>121.18</v>
      </c>
      <c r="F11" s="129">
        <f>E11*E$9</f>
        <v>12118</v>
      </c>
      <c r="G11" s="128">
        <v>121.18</v>
      </c>
      <c r="H11" s="129">
        <f t="shared" ref="H11:H19" si="1">G11*G$9</f>
        <v>12118</v>
      </c>
      <c r="I11" s="128">
        <v>121.18</v>
      </c>
      <c r="J11" s="129">
        <f t="shared" ref="J11:J19" si="2">I11*I$9</f>
        <v>12118</v>
      </c>
      <c r="K11" s="128">
        <v>121.18</v>
      </c>
      <c r="L11" s="129">
        <f t="shared" ref="L11:L19" si="3">K11*K$9</f>
        <v>12118</v>
      </c>
      <c r="M11" s="128">
        <v>121.18</v>
      </c>
      <c r="N11" s="129">
        <f t="shared" ref="N11:N19" si="4">M11*M$9</f>
        <v>12118</v>
      </c>
      <c r="O11" s="128">
        <v>121.18</v>
      </c>
      <c r="P11" s="129">
        <f t="shared" ref="P11:P19" si="5">O11*O$9</f>
        <v>12118</v>
      </c>
      <c r="Q11" s="70"/>
      <c r="R11" s="2"/>
    </row>
    <row r="12" spans="1:19" x14ac:dyDescent="0.65">
      <c r="A12" s="223" t="s">
        <v>200</v>
      </c>
      <c r="B12" s="224"/>
      <c r="C12" s="128">
        <v>124.03</v>
      </c>
      <c r="D12" s="129">
        <f t="shared" si="0"/>
        <v>12403</v>
      </c>
      <c r="E12" s="128">
        <v>124.03</v>
      </c>
      <c r="F12" s="129">
        <f t="shared" ref="F12:F19" si="6">E12*E$9</f>
        <v>12403</v>
      </c>
      <c r="G12" s="128">
        <v>124.03</v>
      </c>
      <c r="H12" s="129">
        <f t="shared" si="1"/>
        <v>12403</v>
      </c>
      <c r="I12" s="128">
        <v>124.03</v>
      </c>
      <c r="J12" s="129">
        <f t="shared" si="2"/>
        <v>12403</v>
      </c>
      <c r="K12" s="128">
        <v>124.03</v>
      </c>
      <c r="L12" s="129">
        <f t="shared" si="3"/>
        <v>12403</v>
      </c>
      <c r="M12" s="128">
        <v>124.03</v>
      </c>
      <c r="N12" s="129">
        <f t="shared" si="4"/>
        <v>12403</v>
      </c>
      <c r="O12" s="128">
        <v>124.03</v>
      </c>
      <c r="P12" s="129">
        <f t="shared" si="5"/>
        <v>12403</v>
      </c>
      <c r="Q12" s="70"/>
    </row>
    <row r="13" spans="1:19" x14ac:dyDescent="0.65">
      <c r="A13" s="223" t="s">
        <v>201</v>
      </c>
      <c r="B13" s="224"/>
      <c r="C13" s="128">
        <v>126.95</v>
      </c>
      <c r="D13" s="129">
        <f t="shared" si="0"/>
        <v>12695</v>
      </c>
      <c r="E13" s="128">
        <v>126.95</v>
      </c>
      <c r="F13" s="129">
        <f t="shared" si="6"/>
        <v>12695</v>
      </c>
      <c r="G13" s="128">
        <v>126.95</v>
      </c>
      <c r="H13" s="129">
        <f t="shared" si="1"/>
        <v>12695</v>
      </c>
      <c r="I13" s="128">
        <v>126.95</v>
      </c>
      <c r="J13" s="129">
        <f t="shared" si="2"/>
        <v>12695</v>
      </c>
      <c r="K13" s="128">
        <v>126.95</v>
      </c>
      <c r="L13" s="129">
        <f t="shared" si="3"/>
        <v>12695</v>
      </c>
      <c r="M13" s="128">
        <v>126.95</v>
      </c>
      <c r="N13" s="129">
        <f t="shared" si="4"/>
        <v>12695</v>
      </c>
      <c r="O13" s="128">
        <v>126.95</v>
      </c>
      <c r="P13" s="129">
        <f t="shared" si="5"/>
        <v>12695</v>
      </c>
      <c r="Q13" s="70"/>
    </row>
    <row r="14" spans="1:19" x14ac:dyDescent="0.65">
      <c r="A14" s="223" t="s">
        <v>202</v>
      </c>
      <c r="B14" s="224"/>
      <c r="C14" s="128">
        <v>129.94</v>
      </c>
      <c r="D14" s="129">
        <f t="shared" si="0"/>
        <v>12994</v>
      </c>
      <c r="E14" s="128">
        <v>129.94</v>
      </c>
      <c r="F14" s="129">
        <f t="shared" si="6"/>
        <v>12994</v>
      </c>
      <c r="G14" s="128">
        <v>129.94</v>
      </c>
      <c r="H14" s="129">
        <f t="shared" si="1"/>
        <v>12994</v>
      </c>
      <c r="I14" s="128">
        <v>129.94</v>
      </c>
      <c r="J14" s="129">
        <f t="shared" si="2"/>
        <v>12994</v>
      </c>
      <c r="K14" s="128">
        <v>129.94</v>
      </c>
      <c r="L14" s="129">
        <f t="shared" si="3"/>
        <v>12994</v>
      </c>
      <c r="M14" s="128">
        <v>129.94</v>
      </c>
      <c r="N14" s="129">
        <f t="shared" si="4"/>
        <v>12994</v>
      </c>
      <c r="O14" s="128">
        <v>129.94</v>
      </c>
      <c r="P14" s="129">
        <f t="shared" si="5"/>
        <v>12994</v>
      </c>
      <c r="Q14" s="70"/>
    </row>
    <row r="15" spans="1:19" x14ac:dyDescent="0.65">
      <c r="A15" s="223" t="s">
        <v>203</v>
      </c>
      <c r="B15" s="224"/>
      <c r="C15" s="128">
        <v>133</v>
      </c>
      <c r="D15" s="129">
        <f t="shared" si="0"/>
        <v>13300</v>
      </c>
      <c r="E15" s="128">
        <v>133</v>
      </c>
      <c r="F15" s="129">
        <f t="shared" si="6"/>
        <v>13300</v>
      </c>
      <c r="G15" s="128">
        <v>133</v>
      </c>
      <c r="H15" s="129">
        <f t="shared" si="1"/>
        <v>13300</v>
      </c>
      <c r="I15" s="128">
        <v>133</v>
      </c>
      <c r="J15" s="129">
        <f t="shared" si="2"/>
        <v>13300</v>
      </c>
      <c r="K15" s="128">
        <v>133</v>
      </c>
      <c r="L15" s="129">
        <f t="shared" si="3"/>
        <v>13300</v>
      </c>
      <c r="M15" s="128">
        <v>133</v>
      </c>
      <c r="N15" s="129">
        <f t="shared" si="4"/>
        <v>13300</v>
      </c>
      <c r="O15" s="128">
        <v>133</v>
      </c>
      <c r="P15" s="129">
        <f t="shared" si="5"/>
        <v>13300</v>
      </c>
      <c r="Q15" s="70"/>
    </row>
    <row r="16" spans="1:19" x14ac:dyDescent="0.65">
      <c r="A16" s="223" t="s">
        <v>204</v>
      </c>
      <c r="B16" s="224"/>
      <c r="C16" s="128">
        <v>136.13</v>
      </c>
      <c r="D16" s="129">
        <f t="shared" si="0"/>
        <v>13613</v>
      </c>
      <c r="E16" s="128">
        <v>136.13</v>
      </c>
      <c r="F16" s="129">
        <f t="shared" si="6"/>
        <v>13613</v>
      </c>
      <c r="G16" s="128">
        <v>136.13</v>
      </c>
      <c r="H16" s="129">
        <f t="shared" si="1"/>
        <v>13613</v>
      </c>
      <c r="I16" s="128">
        <v>136.13</v>
      </c>
      <c r="J16" s="129">
        <f t="shared" si="2"/>
        <v>13613</v>
      </c>
      <c r="K16" s="128">
        <v>136.13</v>
      </c>
      <c r="L16" s="129">
        <f t="shared" si="3"/>
        <v>13613</v>
      </c>
      <c r="M16" s="128">
        <v>136.13</v>
      </c>
      <c r="N16" s="129">
        <f t="shared" si="4"/>
        <v>13613</v>
      </c>
      <c r="O16" s="128">
        <v>136.13</v>
      </c>
      <c r="P16" s="129">
        <f t="shared" si="5"/>
        <v>13613</v>
      </c>
      <c r="Q16" s="70"/>
    </row>
    <row r="17" spans="1:17" x14ac:dyDescent="0.65">
      <c r="A17" s="223" t="s">
        <v>205</v>
      </c>
      <c r="B17" s="224"/>
      <c r="C17" s="128">
        <v>139.33000000000001</v>
      </c>
      <c r="D17" s="129">
        <f t="shared" si="0"/>
        <v>13933.000000000002</v>
      </c>
      <c r="E17" s="128">
        <v>139.33000000000001</v>
      </c>
      <c r="F17" s="129">
        <f t="shared" si="6"/>
        <v>13933.000000000002</v>
      </c>
      <c r="G17" s="128">
        <v>139.33000000000001</v>
      </c>
      <c r="H17" s="129">
        <f t="shared" si="1"/>
        <v>13933.000000000002</v>
      </c>
      <c r="I17" s="128">
        <v>139.33000000000001</v>
      </c>
      <c r="J17" s="129">
        <f t="shared" si="2"/>
        <v>13933.000000000002</v>
      </c>
      <c r="K17" s="128">
        <v>139.33000000000001</v>
      </c>
      <c r="L17" s="129">
        <f t="shared" si="3"/>
        <v>13933.000000000002</v>
      </c>
      <c r="M17" s="128">
        <v>139.33000000000001</v>
      </c>
      <c r="N17" s="129">
        <f t="shared" si="4"/>
        <v>13933.000000000002</v>
      </c>
      <c r="O17" s="128">
        <v>139.33000000000001</v>
      </c>
      <c r="P17" s="129">
        <f t="shared" si="5"/>
        <v>13933.000000000002</v>
      </c>
      <c r="Q17" s="70"/>
    </row>
    <row r="18" spans="1:17" x14ac:dyDescent="0.65">
      <c r="A18" s="223" t="s">
        <v>206</v>
      </c>
      <c r="B18" s="224"/>
      <c r="C18" s="128">
        <v>142.6</v>
      </c>
      <c r="D18" s="129">
        <f t="shared" si="0"/>
        <v>14260</v>
      </c>
      <c r="E18" s="128">
        <v>142.6</v>
      </c>
      <c r="F18" s="129">
        <f t="shared" si="6"/>
        <v>14260</v>
      </c>
      <c r="G18" s="128">
        <v>142.6</v>
      </c>
      <c r="H18" s="129">
        <f t="shared" si="1"/>
        <v>14260</v>
      </c>
      <c r="I18" s="128">
        <v>142.6</v>
      </c>
      <c r="J18" s="129">
        <f t="shared" si="2"/>
        <v>14260</v>
      </c>
      <c r="K18" s="128">
        <v>142.6</v>
      </c>
      <c r="L18" s="129">
        <f t="shared" si="3"/>
        <v>14260</v>
      </c>
      <c r="M18" s="128">
        <v>142.6</v>
      </c>
      <c r="N18" s="129">
        <f t="shared" si="4"/>
        <v>14260</v>
      </c>
      <c r="O18" s="128">
        <v>142.6</v>
      </c>
      <c r="P18" s="129">
        <f t="shared" si="5"/>
        <v>14260</v>
      </c>
      <c r="Q18" s="70"/>
    </row>
    <row r="19" spans="1:17" x14ac:dyDescent="0.65">
      <c r="A19" s="223" t="s">
        <v>207</v>
      </c>
      <c r="B19" s="224"/>
      <c r="C19" s="128">
        <v>145.94999999999999</v>
      </c>
      <c r="D19" s="129">
        <f t="shared" si="0"/>
        <v>14594.999999999998</v>
      </c>
      <c r="E19" s="128">
        <v>145.94999999999999</v>
      </c>
      <c r="F19" s="129">
        <f t="shared" si="6"/>
        <v>14594.999999999998</v>
      </c>
      <c r="G19" s="128">
        <v>145.94999999999999</v>
      </c>
      <c r="H19" s="129">
        <f t="shared" si="1"/>
        <v>14594.999999999998</v>
      </c>
      <c r="I19" s="128">
        <v>145.94999999999999</v>
      </c>
      <c r="J19" s="129">
        <f t="shared" si="2"/>
        <v>14594.999999999998</v>
      </c>
      <c r="K19" s="128">
        <v>145.94999999999999</v>
      </c>
      <c r="L19" s="129">
        <f t="shared" si="3"/>
        <v>14594.999999999998</v>
      </c>
      <c r="M19" s="128">
        <v>145.94999999999999</v>
      </c>
      <c r="N19" s="129">
        <f t="shared" si="4"/>
        <v>14594.999999999998</v>
      </c>
      <c r="O19" s="128">
        <v>145.94999999999999</v>
      </c>
      <c r="P19" s="129">
        <f t="shared" si="5"/>
        <v>14594.999999999998</v>
      </c>
      <c r="Q19" s="70"/>
    </row>
    <row r="20" spans="1:17" s="100" customFormat="1" ht="14.5" x14ac:dyDescent="0.7">
      <c r="A20" s="205" t="s">
        <v>236</v>
      </c>
      <c r="B20" s="206"/>
      <c r="C20" s="115"/>
      <c r="D20" s="116">
        <f>SUM(D11:D19)</f>
        <v>119911</v>
      </c>
      <c r="E20" s="96"/>
      <c r="F20" s="98">
        <f>SUM(F11:F19)</f>
        <v>119911</v>
      </c>
      <c r="G20" s="96"/>
      <c r="H20" s="98">
        <f>SUM(H11:H19)</f>
        <v>119911</v>
      </c>
      <c r="I20" s="96"/>
      <c r="J20" s="98">
        <f>SUM(J11:J19)</f>
        <v>119911</v>
      </c>
      <c r="K20" s="96"/>
      <c r="L20" s="98">
        <f>SUM(L11:L19)</f>
        <v>119911</v>
      </c>
      <c r="M20" s="96"/>
      <c r="N20" s="98">
        <f>SUM(N11:N19)</f>
        <v>119911</v>
      </c>
      <c r="O20" s="96"/>
      <c r="P20" s="98">
        <f>SUM(P11:P19)</f>
        <v>119911</v>
      </c>
      <c r="Q20" s="130"/>
    </row>
    <row r="21" spans="1:17" ht="15" thickBot="1" x14ac:dyDescent="0.8">
      <c r="A21" s="69"/>
      <c r="Q21" s="70"/>
    </row>
    <row r="22" spans="1:17" ht="15.25" thickBot="1" x14ac:dyDescent="0.85">
      <c r="A22" s="196" t="s">
        <v>226</v>
      </c>
      <c r="B22" s="197"/>
      <c r="C22" s="101">
        <f>SUM(D20:P20)</f>
        <v>839377</v>
      </c>
      <c r="D22" s="102"/>
      <c r="Q22" s="70"/>
    </row>
    <row r="23" spans="1:17" x14ac:dyDescent="0.65">
      <c r="A23" s="69"/>
      <c r="Q23" s="70"/>
    </row>
    <row r="24" spans="1:17" x14ac:dyDescent="0.65">
      <c r="A24" s="136" t="s">
        <v>189</v>
      </c>
      <c r="C24" s="103"/>
      <c r="Q24" s="70"/>
    </row>
    <row r="25" spans="1:17" x14ac:dyDescent="0.65">
      <c r="A25" s="136" t="s">
        <v>213</v>
      </c>
      <c r="C25" s="131"/>
      <c r="Q25" s="70"/>
    </row>
    <row r="26" spans="1:17" ht="15" thickBot="1" x14ac:dyDescent="0.8">
      <c r="A26" s="144" t="s">
        <v>191</v>
      </c>
      <c r="B26" s="107"/>
      <c r="C26" s="107"/>
      <c r="D26" s="107"/>
      <c r="E26" s="108"/>
      <c r="F26" s="107"/>
      <c r="G26" s="108"/>
      <c r="H26" s="107"/>
      <c r="I26" s="108"/>
      <c r="J26" s="107"/>
      <c r="K26" s="108"/>
      <c r="L26" s="107"/>
      <c r="M26" s="108"/>
      <c r="N26" s="107"/>
      <c r="O26" s="108"/>
      <c r="P26" s="107"/>
      <c r="Q26" s="109"/>
    </row>
    <row r="28" spans="1:17" ht="15" thickBot="1" x14ac:dyDescent="0.8"/>
    <row r="29" spans="1:17" ht="14.5" x14ac:dyDescent="0.7">
      <c r="A29" s="215" t="s">
        <v>227</v>
      </c>
      <c r="B29" s="216"/>
      <c r="C29" s="216"/>
      <c r="D29" s="216"/>
      <c r="E29" s="216"/>
      <c r="F29" s="216"/>
      <c r="G29" s="216"/>
      <c r="H29" s="216"/>
      <c r="I29" s="216"/>
      <c r="J29" s="216"/>
      <c r="K29" s="216"/>
      <c r="L29" s="216"/>
      <c r="M29" s="216"/>
      <c r="N29" s="216"/>
      <c r="O29" s="216"/>
      <c r="P29" s="216"/>
      <c r="Q29" s="217"/>
    </row>
    <row r="30" spans="1:17" x14ac:dyDescent="0.65">
      <c r="A30" s="69"/>
      <c r="Q30" s="70"/>
    </row>
    <row r="31" spans="1:17" ht="14.5" x14ac:dyDescent="0.7">
      <c r="A31" s="205"/>
      <c r="B31" s="209"/>
      <c r="C31" s="218" t="s">
        <v>165</v>
      </c>
      <c r="D31" s="219"/>
      <c r="E31" s="218" t="s">
        <v>166</v>
      </c>
      <c r="F31" s="219"/>
      <c r="G31" s="218" t="s">
        <v>167</v>
      </c>
      <c r="H31" s="219"/>
      <c r="I31" s="218" t="s">
        <v>168</v>
      </c>
      <c r="J31" s="219"/>
      <c r="K31" s="218" t="s">
        <v>169</v>
      </c>
      <c r="L31" s="219"/>
      <c r="M31" s="218" t="s">
        <v>170</v>
      </c>
      <c r="N31" s="219"/>
      <c r="O31" s="218" t="s">
        <v>171</v>
      </c>
      <c r="P31" s="219"/>
      <c r="Q31" s="70"/>
    </row>
    <row r="32" spans="1:17" ht="15" hidden="1" customHeight="1" x14ac:dyDescent="0.7">
      <c r="A32" s="69"/>
      <c r="B32" s="122" t="s">
        <v>172</v>
      </c>
      <c r="C32" s="72" t="s">
        <v>173</v>
      </c>
      <c r="D32" s="73"/>
      <c r="E32" s="72" t="s">
        <v>174</v>
      </c>
      <c r="F32" s="73"/>
      <c r="G32" s="72" t="s">
        <v>175</v>
      </c>
      <c r="H32" s="73"/>
      <c r="I32" s="72" t="s">
        <v>176</v>
      </c>
      <c r="J32" s="73"/>
      <c r="K32" s="72" t="s">
        <v>177</v>
      </c>
      <c r="L32" s="73"/>
      <c r="M32" s="72" t="s">
        <v>178</v>
      </c>
      <c r="N32" s="73"/>
      <c r="O32" s="72" t="s">
        <v>179</v>
      </c>
      <c r="P32" s="73"/>
      <c r="Q32" s="70"/>
    </row>
    <row r="33" spans="1:17" s="81" customFormat="1" ht="14.5" x14ac:dyDescent="0.7">
      <c r="A33" s="205" t="s">
        <v>193</v>
      </c>
      <c r="B33" s="209"/>
      <c r="C33" s="77">
        <v>0</v>
      </c>
      <c r="D33" s="79">
        <v>50000</v>
      </c>
      <c r="E33" s="77">
        <v>50001</v>
      </c>
      <c r="F33" s="79">
        <v>100000</v>
      </c>
      <c r="G33" s="77">
        <v>100001</v>
      </c>
      <c r="H33" s="79">
        <v>150000</v>
      </c>
      <c r="I33" s="77">
        <v>150001</v>
      </c>
      <c r="J33" s="79">
        <v>200000</v>
      </c>
      <c r="K33" s="77">
        <v>200001</v>
      </c>
      <c r="L33" s="79">
        <v>250000</v>
      </c>
      <c r="M33" s="77">
        <v>250000</v>
      </c>
      <c r="N33" s="79">
        <v>300000</v>
      </c>
      <c r="O33" s="77">
        <v>300001</v>
      </c>
      <c r="P33" s="123">
        <f>O33+49999</f>
        <v>350000</v>
      </c>
      <c r="Q33" s="124"/>
    </row>
    <row r="34" spans="1:17" s="85" customFormat="1" ht="14.5" x14ac:dyDescent="0.7">
      <c r="A34" s="205" t="s">
        <v>252</v>
      </c>
      <c r="B34" s="209"/>
      <c r="C34" s="212">
        <v>100</v>
      </c>
      <c r="D34" s="214"/>
      <c r="E34" s="212">
        <v>100</v>
      </c>
      <c r="F34" s="214"/>
      <c r="G34" s="212">
        <v>100</v>
      </c>
      <c r="H34" s="214"/>
      <c r="I34" s="212">
        <v>100</v>
      </c>
      <c r="J34" s="214"/>
      <c r="K34" s="212">
        <v>100</v>
      </c>
      <c r="L34" s="214"/>
      <c r="M34" s="212">
        <v>100</v>
      </c>
      <c r="N34" s="214"/>
      <c r="O34" s="198">
        <v>100</v>
      </c>
      <c r="P34" s="199"/>
      <c r="Q34" s="132"/>
    </row>
    <row r="35" spans="1:17" s="2" customFormat="1" ht="24.25" x14ac:dyDescent="0.7">
      <c r="A35" s="226" t="s">
        <v>196</v>
      </c>
      <c r="B35" s="227"/>
      <c r="C35" s="125" t="s">
        <v>210</v>
      </c>
      <c r="D35" s="126" t="s">
        <v>211</v>
      </c>
      <c r="E35" s="125" t="s">
        <v>184</v>
      </c>
      <c r="F35" s="126" t="s">
        <v>186</v>
      </c>
      <c r="G35" s="125" t="s">
        <v>184</v>
      </c>
      <c r="H35" s="126" t="s">
        <v>186</v>
      </c>
      <c r="I35" s="125" t="s">
        <v>184</v>
      </c>
      <c r="J35" s="126" t="s">
        <v>186</v>
      </c>
      <c r="K35" s="111"/>
      <c r="L35" s="126" t="s">
        <v>186</v>
      </c>
      <c r="M35" s="125" t="s">
        <v>184</v>
      </c>
      <c r="N35" s="126" t="s">
        <v>186</v>
      </c>
      <c r="O35" s="125" t="s">
        <v>184</v>
      </c>
      <c r="P35" s="126" t="s">
        <v>186</v>
      </c>
      <c r="Q35" s="127"/>
    </row>
    <row r="36" spans="1:17" x14ac:dyDescent="0.65">
      <c r="A36" s="223" t="s">
        <v>199</v>
      </c>
      <c r="B36" s="224"/>
      <c r="C36" s="128">
        <f>C50</f>
        <v>0</v>
      </c>
      <c r="D36" s="129">
        <f>C36*C$34</f>
        <v>0</v>
      </c>
      <c r="E36" s="93">
        <f>ROUND(C36*E$51,4)</f>
        <v>0</v>
      </c>
      <c r="F36" s="129">
        <f>E36*E$34</f>
        <v>0</v>
      </c>
      <c r="G36" s="93">
        <f>ROUND(E36*G$51,4)</f>
        <v>0</v>
      </c>
      <c r="H36" s="129">
        <f>G36*G$34</f>
        <v>0</v>
      </c>
      <c r="I36" s="93">
        <f>ROUND(G36*I$51,4)</f>
        <v>0</v>
      </c>
      <c r="J36" s="129">
        <f>I36*I$34</f>
        <v>0</v>
      </c>
      <c r="K36" s="93">
        <f>ROUND(I36*K$51,4)</f>
        <v>0</v>
      </c>
      <c r="L36" s="129">
        <f>K36*K$34</f>
        <v>0</v>
      </c>
      <c r="M36" s="93">
        <f>ROUND(K36*M$51,4)</f>
        <v>0</v>
      </c>
      <c r="N36" s="129">
        <f>M36*M$34</f>
        <v>0</v>
      </c>
      <c r="O36" s="93">
        <f>ROUND(M36*O$51,4)</f>
        <v>0</v>
      </c>
      <c r="P36" s="129">
        <f>O36*O$34</f>
        <v>0</v>
      </c>
      <c r="Q36" s="70"/>
    </row>
    <row r="37" spans="1:17" x14ac:dyDescent="0.65">
      <c r="A37" s="223" t="s">
        <v>200</v>
      </c>
      <c r="B37" s="224"/>
      <c r="C37" s="128">
        <f>ROUND(C36*(1+$C$49),2)</f>
        <v>0</v>
      </c>
      <c r="D37" s="129">
        <f t="shared" ref="D37:F44" si="7">C37*C$34</f>
        <v>0</v>
      </c>
      <c r="E37" s="93">
        <f>ROUND(E36*(1+$C$49),4)</f>
        <v>0</v>
      </c>
      <c r="F37" s="129">
        <f>E37*E$34</f>
        <v>0</v>
      </c>
      <c r="G37" s="93">
        <f>ROUND(G36*(1+$C$49),4)</f>
        <v>0</v>
      </c>
      <c r="H37" s="129">
        <f>G37*G$34</f>
        <v>0</v>
      </c>
      <c r="I37" s="93">
        <f>ROUND(I36*(1+$C$49),4)</f>
        <v>0</v>
      </c>
      <c r="J37" s="129">
        <f t="shared" ref="J37:J44" si="8">I37*I$34</f>
        <v>0</v>
      </c>
      <c r="K37" s="93">
        <f>ROUND(K36*(1+$C$49),4)</f>
        <v>0</v>
      </c>
      <c r="L37" s="129">
        <f t="shared" ref="L37:L44" si="9">K37*K$34</f>
        <v>0</v>
      </c>
      <c r="M37" s="93">
        <f>ROUND(M36*(1+$C$49),4)</f>
        <v>0</v>
      </c>
      <c r="N37" s="129">
        <f t="shared" ref="N37:N44" si="10">M37*M$34</f>
        <v>0</v>
      </c>
      <c r="O37" s="93">
        <f>ROUND(O36*(1+$C$49),4)</f>
        <v>0</v>
      </c>
      <c r="P37" s="129">
        <f t="shared" ref="P37:P44" si="11">O37*O$34</f>
        <v>0</v>
      </c>
      <c r="Q37" s="70"/>
    </row>
    <row r="38" spans="1:17" x14ac:dyDescent="0.65">
      <c r="A38" s="223" t="s">
        <v>201</v>
      </c>
      <c r="B38" s="224"/>
      <c r="C38" s="128">
        <f t="shared" ref="C38:C44" si="12">ROUND(C37*(1+$C$49),2)</f>
        <v>0</v>
      </c>
      <c r="D38" s="129">
        <f t="shared" si="7"/>
        <v>0</v>
      </c>
      <c r="E38" s="93">
        <f t="shared" ref="E38:E44" si="13">ROUND(E37*(1+$C$49),4)</f>
        <v>0</v>
      </c>
      <c r="F38" s="129">
        <f>E38*E$34</f>
        <v>0</v>
      </c>
      <c r="G38" s="93">
        <f t="shared" ref="G38:G44" si="14">ROUND(G37*(1+$C$49),4)</f>
        <v>0</v>
      </c>
      <c r="H38" s="129">
        <f t="shared" ref="H38:H44" si="15">G38*G$34</f>
        <v>0</v>
      </c>
      <c r="I38" s="93">
        <f t="shared" ref="I38:I44" si="16">ROUND(I37*(1+$C$49),4)</f>
        <v>0</v>
      </c>
      <c r="J38" s="129">
        <f t="shared" si="8"/>
        <v>0</v>
      </c>
      <c r="K38" s="93">
        <f t="shared" ref="K38:K44" si="17">ROUND(K37*(1+$C$49),4)</f>
        <v>0</v>
      </c>
      <c r="L38" s="129">
        <f t="shared" si="9"/>
        <v>0</v>
      </c>
      <c r="M38" s="93">
        <f t="shared" ref="M38:M44" si="18">ROUND(M37*(1+$C$49),4)</f>
        <v>0</v>
      </c>
      <c r="N38" s="129">
        <f t="shared" si="10"/>
        <v>0</v>
      </c>
      <c r="O38" s="93">
        <f t="shared" ref="O38:O44" si="19">ROUND(O37*(1+$C$49),4)</f>
        <v>0</v>
      </c>
      <c r="P38" s="129">
        <f t="shared" si="11"/>
        <v>0</v>
      </c>
      <c r="Q38" s="70"/>
    </row>
    <row r="39" spans="1:17" x14ac:dyDescent="0.65">
      <c r="A39" s="223" t="s">
        <v>202</v>
      </c>
      <c r="B39" s="224"/>
      <c r="C39" s="128">
        <f t="shared" si="12"/>
        <v>0</v>
      </c>
      <c r="D39" s="129">
        <f t="shared" si="7"/>
        <v>0</v>
      </c>
      <c r="E39" s="93">
        <f t="shared" si="13"/>
        <v>0</v>
      </c>
      <c r="F39" s="129">
        <f t="shared" si="7"/>
        <v>0</v>
      </c>
      <c r="G39" s="93">
        <f t="shared" si="14"/>
        <v>0</v>
      </c>
      <c r="H39" s="129">
        <f t="shared" si="15"/>
        <v>0</v>
      </c>
      <c r="I39" s="93">
        <f t="shared" si="16"/>
        <v>0</v>
      </c>
      <c r="J39" s="129">
        <f t="shared" si="8"/>
        <v>0</v>
      </c>
      <c r="K39" s="93">
        <f t="shared" si="17"/>
        <v>0</v>
      </c>
      <c r="L39" s="129">
        <f t="shared" si="9"/>
        <v>0</v>
      </c>
      <c r="M39" s="93">
        <f t="shared" si="18"/>
        <v>0</v>
      </c>
      <c r="N39" s="129">
        <f t="shared" si="10"/>
        <v>0</v>
      </c>
      <c r="O39" s="93">
        <f t="shared" si="19"/>
        <v>0</v>
      </c>
      <c r="P39" s="129">
        <f t="shared" si="11"/>
        <v>0</v>
      </c>
      <c r="Q39" s="70"/>
    </row>
    <row r="40" spans="1:17" x14ac:dyDescent="0.65">
      <c r="A40" s="223" t="s">
        <v>203</v>
      </c>
      <c r="B40" s="224"/>
      <c r="C40" s="128">
        <f t="shared" si="12"/>
        <v>0</v>
      </c>
      <c r="D40" s="129">
        <f t="shared" si="7"/>
        <v>0</v>
      </c>
      <c r="E40" s="93">
        <f t="shared" si="13"/>
        <v>0</v>
      </c>
      <c r="F40" s="129">
        <f t="shared" si="7"/>
        <v>0</v>
      </c>
      <c r="G40" s="93">
        <f t="shared" si="14"/>
        <v>0</v>
      </c>
      <c r="H40" s="129">
        <f t="shared" si="15"/>
        <v>0</v>
      </c>
      <c r="I40" s="93">
        <f t="shared" si="16"/>
        <v>0</v>
      </c>
      <c r="J40" s="129">
        <f>I40*I$34</f>
        <v>0</v>
      </c>
      <c r="K40" s="93">
        <f t="shared" si="17"/>
        <v>0</v>
      </c>
      <c r="L40" s="129">
        <f t="shared" si="9"/>
        <v>0</v>
      </c>
      <c r="M40" s="93">
        <f t="shared" si="18"/>
        <v>0</v>
      </c>
      <c r="N40" s="129">
        <f t="shared" si="10"/>
        <v>0</v>
      </c>
      <c r="O40" s="93">
        <f t="shared" si="19"/>
        <v>0</v>
      </c>
      <c r="P40" s="129">
        <f t="shared" si="11"/>
        <v>0</v>
      </c>
      <c r="Q40" s="70"/>
    </row>
    <row r="41" spans="1:17" x14ac:dyDescent="0.65">
      <c r="A41" s="223" t="s">
        <v>204</v>
      </c>
      <c r="B41" s="224"/>
      <c r="C41" s="128">
        <f t="shared" si="12"/>
        <v>0</v>
      </c>
      <c r="D41" s="129">
        <f t="shared" si="7"/>
        <v>0</v>
      </c>
      <c r="E41" s="93">
        <f t="shared" si="13"/>
        <v>0</v>
      </c>
      <c r="F41" s="129">
        <f t="shared" si="7"/>
        <v>0</v>
      </c>
      <c r="G41" s="93">
        <f t="shared" si="14"/>
        <v>0</v>
      </c>
      <c r="H41" s="129">
        <f t="shared" si="15"/>
        <v>0</v>
      </c>
      <c r="I41" s="93">
        <f t="shared" si="16"/>
        <v>0</v>
      </c>
      <c r="J41" s="129">
        <f t="shared" si="8"/>
        <v>0</v>
      </c>
      <c r="K41" s="93">
        <f t="shared" si="17"/>
        <v>0</v>
      </c>
      <c r="L41" s="129">
        <f t="shared" si="9"/>
        <v>0</v>
      </c>
      <c r="M41" s="93">
        <f t="shared" si="18"/>
        <v>0</v>
      </c>
      <c r="N41" s="129">
        <f t="shared" si="10"/>
        <v>0</v>
      </c>
      <c r="O41" s="93">
        <f t="shared" si="19"/>
        <v>0</v>
      </c>
      <c r="P41" s="129">
        <f t="shared" si="11"/>
        <v>0</v>
      </c>
      <c r="Q41" s="70"/>
    </row>
    <row r="42" spans="1:17" x14ac:dyDescent="0.65">
      <c r="A42" s="223" t="s">
        <v>205</v>
      </c>
      <c r="B42" s="224"/>
      <c r="C42" s="128">
        <f t="shared" si="12"/>
        <v>0</v>
      </c>
      <c r="D42" s="129">
        <f t="shared" si="7"/>
        <v>0</v>
      </c>
      <c r="E42" s="93">
        <f t="shared" si="13"/>
        <v>0</v>
      </c>
      <c r="F42" s="129">
        <f t="shared" si="7"/>
        <v>0</v>
      </c>
      <c r="G42" s="93">
        <f t="shared" si="14"/>
        <v>0</v>
      </c>
      <c r="H42" s="129">
        <f t="shared" si="15"/>
        <v>0</v>
      </c>
      <c r="I42" s="93">
        <f t="shared" si="16"/>
        <v>0</v>
      </c>
      <c r="J42" s="129">
        <f t="shared" si="8"/>
        <v>0</v>
      </c>
      <c r="K42" s="93">
        <f t="shared" si="17"/>
        <v>0</v>
      </c>
      <c r="L42" s="129">
        <f t="shared" si="9"/>
        <v>0</v>
      </c>
      <c r="M42" s="93">
        <f t="shared" si="18"/>
        <v>0</v>
      </c>
      <c r="N42" s="129">
        <f t="shared" si="10"/>
        <v>0</v>
      </c>
      <c r="O42" s="93">
        <f t="shared" si="19"/>
        <v>0</v>
      </c>
      <c r="P42" s="129">
        <f t="shared" si="11"/>
        <v>0</v>
      </c>
      <c r="Q42" s="70"/>
    </row>
    <row r="43" spans="1:17" x14ac:dyDescent="0.65">
      <c r="A43" s="223" t="s">
        <v>206</v>
      </c>
      <c r="B43" s="224"/>
      <c r="C43" s="128">
        <f t="shared" si="12"/>
        <v>0</v>
      </c>
      <c r="D43" s="129">
        <f t="shared" si="7"/>
        <v>0</v>
      </c>
      <c r="E43" s="93">
        <f t="shared" si="13"/>
        <v>0</v>
      </c>
      <c r="F43" s="129">
        <f t="shared" si="7"/>
        <v>0</v>
      </c>
      <c r="G43" s="93">
        <f t="shared" si="14"/>
        <v>0</v>
      </c>
      <c r="H43" s="129">
        <f t="shared" si="15"/>
        <v>0</v>
      </c>
      <c r="I43" s="93">
        <f t="shared" si="16"/>
        <v>0</v>
      </c>
      <c r="J43" s="129">
        <f t="shared" si="8"/>
        <v>0</v>
      </c>
      <c r="K43" s="93">
        <f t="shared" si="17"/>
        <v>0</v>
      </c>
      <c r="L43" s="129">
        <f t="shared" si="9"/>
        <v>0</v>
      </c>
      <c r="M43" s="93">
        <f t="shared" si="18"/>
        <v>0</v>
      </c>
      <c r="N43" s="129">
        <f t="shared" si="10"/>
        <v>0</v>
      </c>
      <c r="O43" s="93">
        <f t="shared" si="19"/>
        <v>0</v>
      </c>
      <c r="P43" s="129">
        <f t="shared" si="11"/>
        <v>0</v>
      </c>
      <c r="Q43" s="70"/>
    </row>
    <row r="44" spans="1:17" x14ac:dyDescent="0.65">
      <c r="A44" s="223" t="s">
        <v>207</v>
      </c>
      <c r="B44" s="224"/>
      <c r="C44" s="128">
        <f t="shared" si="12"/>
        <v>0</v>
      </c>
      <c r="D44" s="129">
        <f t="shared" si="7"/>
        <v>0</v>
      </c>
      <c r="E44" s="93">
        <f t="shared" si="13"/>
        <v>0</v>
      </c>
      <c r="F44" s="129">
        <f t="shared" si="7"/>
        <v>0</v>
      </c>
      <c r="G44" s="93">
        <f t="shared" si="14"/>
        <v>0</v>
      </c>
      <c r="H44" s="129">
        <f t="shared" si="15"/>
        <v>0</v>
      </c>
      <c r="I44" s="93">
        <f t="shared" si="16"/>
        <v>0</v>
      </c>
      <c r="J44" s="129">
        <f t="shared" si="8"/>
        <v>0</v>
      </c>
      <c r="K44" s="93">
        <f t="shared" si="17"/>
        <v>0</v>
      </c>
      <c r="L44" s="129">
        <f t="shared" si="9"/>
        <v>0</v>
      </c>
      <c r="M44" s="93">
        <f t="shared" si="18"/>
        <v>0</v>
      </c>
      <c r="N44" s="129">
        <f t="shared" si="10"/>
        <v>0</v>
      </c>
      <c r="O44" s="93">
        <f t="shared" si="19"/>
        <v>0</v>
      </c>
      <c r="P44" s="129">
        <f t="shared" si="11"/>
        <v>0</v>
      </c>
      <c r="Q44" s="70"/>
    </row>
    <row r="45" spans="1:17" s="100" customFormat="1" ht="14.5" x14ac:dyDescent="0.7">
      <c r="A45" s="205" t="s">
        <v>236</v>
      </c>
      <c r="B45" s="206"/>
      <c r="C45" s="115"/>
      <c r="D45" s="116">
        <f>SUM(D36:D44)</f>
        <v>0</v>
      </c>
      <c r="E45" s="96"/>
      <c r="F45" s="98">
        <f>SUM(F36:F44)</f>
        <v>0</v>
      </c>
      <c r="G45" s="96"/>
      <c r="H45" s="98">
        <f>SUM(H36:H44)</f>
        <v>0</v>
      </c>
      <c r="I45" s="96"/>
      <c r="J45" s="98">
        <f>SUM(J36:J44)</f>
        <v>0</v>
      </c>
      <c r="K45" s="96"/>
      <c r="L45" s="98">
        <f>SUM(L36:L44)</f>
        <v>0</v>
      </c>
      <c r="M45" s="96"/>
      <c r="N45" s="98">
        <f>SUM(N36:N44)</f>
        <v>0</v>
      </c>
      <c r="O45" s="96"/>
      <c r="P45" s="98">
        <f>SUM(P36:P44)</f>
        <v>0</v>
      </c>
      <c r="Q45" s="130"/>
    </row>
    <row r="46" spans="1:17" ht="15" thickBot="1" x14ac:dyDescent="0.8">
      <c r="A46" s="69"/>
      <c r="Q46" s="70"/>
    </row>
    <row r="47" spans="1:17" ht="15.25" thickBot="1" x14ac:dyDescent="0.85">
      <c r="A47" s="196" t="s">
        <v>226</v>
      </c>
      <c r="B47" s="197"/>
      <c r="C47" s="101">
        <f>SUM(D45:P45)</f>
        <v>0</v>
      </c>
      <c r="D47" s="102"/>
      <c r="Q47" s="70"/>
    </row>
    <row r="48" spans="1:17" x14ac:dyDescent="0.65">
      <c r="A48" s="69"/>
      <c r="Q48" s="70"/>
    </row>
    <row r="49" spans="1:17" x14ac:dyDescent="0.65">
      <c r="A49" s="136" t="s">
        <v>189</v>
      </c>
      <c r="C49" s="103">
        <v>0</v>
      </c>
      <c r="Q49" s="70"/>
    </row>
    <row r="50" spans="1:17" x14ac:dyDescent="0.65">
      <c r="A50" s="136" t="s">
        <v>213</v>
      </c>
      <c r="C50" s="131">
        <v>0</v>
      </c>
      <c r="Q50" s="70"/>
    </row>
    <row r="51" spans="1:17" ht="15" thickBot="1" x14ac:dyDescent="0.8">
      <c r="A51" s="144" t="s">
        <v>191</v>
      </c>
      <c r="B51" s="107"/>
      <c r="C51" s="107"/>
      <c r="D51" s="107"/>
      <c r="E51" s="108">
        <v>1</v>
      </c>
      <c r="F51" s="107"/>
      <c r="G51" s="108">
        <v>1</v>
      </c>
      <c r="H51" s="107"/>
      <c r="I51" s="108">
        <v>1</v>
      </c>
      <c r="J51" s="107"/>
      <c r="K51" s="108">
        <v>1</v>
      </c>
      <c r="L51" s="107"/>
      <c r="M51" s="108">
        <v>1</v>
      </c>
      <c r="N51" s="107"/>
      <c r="O51" s="108">
        <v>1</v>
      </c>
      <c r="P51" s="107"/>
      <c r="Q51" s="109"/>
    </row>
  </sheetData>
  <mergeCells count="61">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A18:B18"/>
    <mergeCell ref="K9:L9"/>
    <mergeCell ref="M9:N9"/>
    <mergeCell ref="O9:P9"/>
    <mergeCell ref="A10:B10"/>
    <mergeCell ref="A11:B11"/>
    <mergeCell ref="A12:B12"/>
    <mergeCell ref="I9:J9"/>
    <mergeCell ref="A13:B13"/>
    <mergeCell ref="A14:B14"/>
    <mergeCell ref="A15:B15"/>
    <mergeCell ref="A16:B16"/>
    <mergeCell ref="A17:B17"/>
    <mergeCell ref="A19:B19"/>
    <mergeCell ref="A20:B20"/>
    <mergeCell ref="A22:B22"/>
    <mergeCell ref="A29:Q29"/>
    <mergeCell ref="A31:B31"/>
    <mergeCell ref="C31:D31"/>
    <mergeCell ref="E31:F31"/>
    <mergeCell ref="G31:H31"/>
    <mergeCell ref="I31:J31"/>
    <mergeCell ref="K31:L31"/>
    <mergeCell ref="A39:B39"/>
    <mergeCell ref="M31:N31"/>
    <mergeCell ref="O31:P31"/>
    <mergeCell ref="A33:B33"/>
    <mergeCell ref="A34:B34"/>
    <mergeCell ref="C34:D34"/>
    <mergeCell ref="E34:F34"/>
    <mergeCell ref="G34:H34"/>
    <mergeCell ref="I34:J34"/>
    <mergeCell ref="K34:L34"/>
    <mergeCell ref="M34:N34"/>
    <mergeCell ref="O34:P34"/>
    <mergeCell ref="A35:B35"/>
    <mergeCell ref="A36:B36"/>
    <mergeCell ref="A37:B37"/>
    <mergeCell ref="A38:B38"/>
    <mergeCell ref="A47:B47"/>
    <mergeCell ref="A40:B40"/>
    <mergeCell ref="A41:B41"/>
    <mergeCell ref="A42:B42"/>
    <mergeCell ref="A43:B43"/>
    <mergeCell ref="A44:B44"/>
    <mergeCell ref="A45:B45"/>
  </mergeCells>
  <pageMargins left="0.25" right="0.25" top="0.25" bottom="0.25" header="0.3" footer="0.3"/>
  <pageSetup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6"/>
  <sheetViews>
    <sheetView zoomScale="80" zoomScaleNormal="80" workbookViewId="0">
      <selection activeCell="E27" sqref="E27:G27"/>
    </sheetView>
  </sheetViews>
  <sheetFormatPr defaultColWidth="9.1328125" defaultRowHeight="14.25" x14ac:dyDescent="0.65"/>
  <cols>
    <col min="1" max="1" width="31.1328125" style="3" bestFit="1" customWidth="1"/>
    <col min="2" max="2" width="25" style="3" bestFit="1" customWidth="1"/>
    <col min="3" max="3" width="17" style="3" bestFit="1" customWidth="1"/>
    <col min="4" max="4" width="8.26953125" style="3" bestFit="1" customWidth="1"/>
    <col min="5" max="7" width="12.7265625" style="3" customWidth="1"/>
    <col min="8" max="8" width="15.7265625" style="3" bestFit="1" customWidth="1"/>
    <col min="9" max="9" width="16.7265625" style="3" bestFit="1" customWidth="1"/>
    <col min="10" max="10" width="16.40625" style="3" bestFit="1" customWidth="1"/>
    <col min="11" max="11" width="16.7265625" style="3" bestFit="1" customWidth="1"/>
    <col min="12" max="12" width="18.1328125" style="3" bestFit="1" customWidth="1"/>
    <col min="13" max="13" width="16.7265625" style="3" bestFit="1" customWidth="1"/>
    <col min="14" max="14" width="18.1328125" style="3" bestFit="1" customWidth="1"/>
    <col min="15" max="15" width="16.7265625" style="3" bestFit="1" customWidth="1"/>
    <col min="16" max="16" width="18.1328125" style="3" bestFit="1" customWidth="1"/>
    <col min="17" max="17" width="16.7265625" style="3" bestFit="1" customWidth="1"/>
    <col min="18" max="18" width="12.7265625" style="3" customWidth="1"/>
    <col min="19" max="19" width="16.7265625" style="3" bestFit="1" customWidth="1"/>
    <col min="20" max="16384" width="9.1328125" style="3"/>
  </cols>
  <sheetData>
    <row r="1" spans="1:19" s="2" customFormat="1" ht="36.75" customHeight="1" x14ac:dyDescent="0.8">
      <c r="A1" s="222" t="s">
        <v>218</v>
      </c>
      <c r="B1" s="222"/>
      <c r="C1" s="222"/>
      <c r="D1" s="222"/>
      <c r="E1" s="222"/>
      <c r="F1" s="222"/>
      <c r="G1" s="222"/>
      <c r="H1" s="222"/>
      <c r="I1" s="222"/>
      <c r="J1" s="222"/>
      <c r="K1" s="222"/>
      <c r="L1" s="222"/>
      <c r="M1" s="222"/>
      <c r="N1" s="222"/>
      <c r="O1" s="222"/>
      <c r="P1" s="222"/>
      <c r="Q1" s="222"/>
      <c r="R1" s="222"/>
      <c r="S1" s="222"/>
    </row>
    <row r="3" spans="1:19" ht="15" thickBot="1" x14ac:dyDescent="0.8"/>
    <row r="4" spans="1:19" ht="14.5" x14ac:dyDescent="0.7">
      <c r="A4" s="215" t="s">
        <v>162</v>
      </c>
      <c r="B4" s="216"/>
      <c r="C4" s="216"/>
      <c r="D4" s="216"/>
      <c r="E4" s="216"/>
      <c r="F4" s="216"/>
      <c r="G4" s="216"/>
      <c r="H4" s="216"/>
      <c r="I4" s="216"/>
      <c r="J4" s="216"/>
      <c r="K4" s="216"/>
      <c r="L4" s="216"/>
      <c r="M4" s="216"/>
      <c r="N4" s="216"/>
      <c r="O4" s="216"/>
      <c r="P4" s="216"/>
      <c r="Q4" s="216"/>
      <c r="R4" s="216"/>
      <c r="S4" s="217"/>
    </row>
    <row r="5" spans="1:19" x14ac:dyDescent="0.65">
      <c r="A5" s="69"/>
      <c r="S5" s="70"/>
    </row>
    <row r="6" spans="1:19" ht="14.5" x14ac:dyDescent="0.7">
      <c r="A6" s="69"/>
      <c r="B6" s="122" t="s">
        <v>163</v>
      </c>
      <c r="C6" s="218" t="s">
        <v>164</v>
      </c>
      <c r="D6" s="219"/>
      <c r="E6" s="218" t="s">
        <v>165</v>
      </c>
      <c r="F6" s="220"/>
      <c r="G6" s="219"/>
      <c r="H6" s="218" t="s">
        <v>166</v>
      </c>
      <c r="I6" s="219"/>
      <c r="J6" s="218" t="s">
        <v>167</v>
      </c>
      <c r="K6" s="219"/>
      <c r="L6" s="218" t="s">
        <v>168</v>
      </c>
      <c r="M6" s="219"/>
      <c r="N6" s="218" t="s">
        <v>169</v>
      </c>
      <c r="O6" s="219"/>
      <c r="P6" s="218" t="s">
        <v>170</v>
      </c>
      <c r="Q6" s="219"/>
      <c r="R6" s="218" t="s">
        <v>171</v>
      </c>
      <c r="S6" s="221"/>
    </row>
    <row r="7" spans="1:19" ht="15" hidden="1" customHeight="1" x14ac:dyDescent="0.7">
      <c r="A7" s="69"/>
      <c r="B7" s="122" t="s">
        <v>172</v>
      </c>
      <c r="C7" s="71"/>
      <c r="D7" s="134"/>
      <c r="E7" s="72" t="s">
        <v>173</v>
      </c>
      <c r="G7" s="73"/>
      <c r="H7" s="72" t="s">
        <v>174</v>
      </c>
      <c r="I7" s="73"/>
      <c r="J7" s="72" t="s">
        <v>175</v>
      </c>
      <c r="K7" s="73"/>
      <c r="L7" s="72" t="s">
        <v>176</v>
      </c>
      <c r="M7" s="73"/>
      <c r="N7" s="72" t="s">
        <v>177</v>
      </c>
      <c r="O7" s="73"/>
      <c r="P7" s="72" t="s">
        <v>178</v>
      </c>
      <c r="Q7" s="73"/>
      <c r="R7" s="72" t="s">
        <v>179</v>
      </c>
      <c r="S7" s="70"/>
    </row>
    <row r="8" spans="1:19" s="81" customFormat="1" ht="14.5" x14ac:dyDescent="0.7">
      <c r="A8" s="74"/>
      <c r="B8" s="122" t="s">
        <v>180</v>
      </c>
      <c r="C8" s="75">
        <v>0</v>
      </c>
      <c r="D8" s="76">
        <v>25000</v>
      </c>
      <c r="E8" s="77">
        <v>0</v>
      </c>
      <c r="F8" s="78"/>
      <c r="G8" s="79">
        <v>25000</v>
      </c>
      <c r="H8" s="77">
        <v>25001</v>
      </c>
      <c r="I8" s="79">
        <v>75000</v>
      </c>
      <c r="J8" s="77">
        <v>75001</v>
      </c>
      <c r="K8" s="79">
        <v>125000</v>
      </c>
      <c r="L8" s="77">
        <v>125001</v>
      </c>
      <c r="M8" s="79">
        <v>175000</v>
      </c>
      <c r="N8" s="77">
        <v>175001</v>
      </c>
      <c r="O8" s="79">
        <v>225000</v>
      </c>
      <c r="P8" s="77">
        <v>225001</v>
      </c>
      <c r="Q8" s="79">
        <v>275000</v>
      </c>
      <c r="R8" s="77">
        <v>275001</v>
      </c>
      <c r="S8" s="80">
        <f>R8+49999</f>
        <v>325000</v>
      </c>
    </row>
    <row r="9" spans="1:19" s="85" customFormat="1" ht="14.5" x14ac:dyDescent="0.7">
      <c r="A9" s="82"/>
      <c r="B9" s="83" t="s">
        <v>181</v>
      </c>
      <c r="C9" s="84"/>
      <c r="D9" s="135"/>
      <c r="E9" s="212" t="s">
        <v>182</v>
      </c>
      <c r="F9" s="213"/>
      <c r="G9" s="214"/>
      <c r="H9" s="198">
        <f>ROUND(MEDIAN(H8,I8),0)</f>
        <v>50001</v>
      </c>
      <c r="I9" s="199"/>
      <c r="J9" s="198">
        <f>ROUND(MEDIAN(J8,K8),0)</f>
        <v>100001</v>
      </c>
      <c r="K9" s="199"/>
      <c r="L9" s="198">
        <f>ROUND(MEDIAN(L8,M8),0)</f>
        <v>150001</v>
      </c>
      <c r="M9" s="199"/>
      <c r="N9" s="198">
        <f>ROUND(MEDIAN(N8,O8),0)</f>
        <v>200001</v>
      </c>
      <c r="O9" s="199"/>
      <c r="P9" s="198">
        <f>ROUND(MEDIAN(P8,Q8),0)</f>
        <v>250001</v>
      </c>
      <c r="Q9" s="199"/>
      <c r="R9" s="198">
        <f>ROUND(MEDIAN(R8,S8),0)</f>
        <v>300001</v>
      </c>
      <c r="S9" s="200"/>
    </row>
    <row r="10" spans="1:19" s="2" customFormat="1" ht="24.75" customHeight="1" x14ac:dyDescent="0.7">
      <c r="A10" s="86"/>
      <c r="C10" s="201" t="s">
        <v>183</v>
      </c>
      <c r="D10" s="202"/>
      <c r="E10" s="125" t="s">
        <v>184</v>
      </c>
      <c r="F10" s="87" t="s">
        <v>185</v>
      </c>
      <c r="G10" s="126" t="s">
        <v>186</v>
      </c>
      <c r="H10" s="125" t="s">
        <v>184</v>
      </c>
      <c r="I10" s="126" t="s">
        <v>187</v>
      </c>
      <c r="J10" s="125" t="s">
        <v>184</v>
      </c>
      <c r="K10" s="126" t="s">
        <v>187</v>
      </c>
      <c r="L10" s="125" t="s">
        <v>184</v>
      </c>
      <c r="M10" s="126" t="s">
        <v>187</v>
      </c>
      <c r="N10" s="125" t="s">
        <v>184</v>
      </c>
      <c r="O10" s="126" t="s">
        <v>187</v>
      </c>
      <c r="P10" s="88" t="s">
        <v>184</v>
      </c>
      <c r="Q10" s="126" t="s">
        <v>187</v>
      </c>
      <c r="R10" s="125" t="s">
        <v>184</v>
      </c>
      <c r="S10" s="89" t="s">
        <v>187</v>
      </c>
    </row>
    <row r="11" spans="1:19" x14ac:dyDescent="0.65">
      <c r="A11" s="136" t="s">
        <v>15</v>
      </c>
      <c r="C11" s="203">
        <v>250000</v>
      </c>
      <c r="D11" s="204"/>
      <c r="E11" s="90" t="s">
        <v>188</v>
      </c>
      <c r="F11" s="91" t="s">
        <v>188</v>
      </c>
      <c r="G11" s="92" t="s">
        <v>188</v>
      </c>
      <c r="H11" s="93">
        <f>ROUND(C17*H$18,4)</f>
        <v>1.25</v>
      </c>
      <c r="I11" s="94">
        <f>ROUND((H$9-25000)*H11,2)</f>
        <v>31251.25</v>
      </c>
      <c r="J11" s="93">
        <f>ROUND(H11*J$18,4)</f>
        <v>1.125</v>
      </c>
      <c r="K11" s="94">
        <f>ROUND((J$9-25000)*J11,2)</f>
        <v>84376.13</v>
      </c>
      <c r="L11" s="93">
        <f>ROUND(J11*L$18,4)</f>
        <v>1.0125</v>
      </c>
      <c r="M11" s="94">
        <f>ROUND((L$9-25000)*L11,2)</f>
        <v>126563.51</v>
      </c>
      <c r="N11" s="93">
        <f>ROUND(L11*N$18,4)</f>
        <v>0.9113</v>
      </c>
      <c r="O11" s="94">
        <f>ROUND((N$9-25000)*N11,2)</f>
        <v>159478.41</v>
      </c>
      <c r="P11" s="93">
        <f>ROUND(N11*P$18,4)</f>
        <v>0.82020000000000004</v>
      </c>
      <c r="Q11" s="94">
        <f>ROUND((P$9-25000)*P11,2)</f>
        <v>184545.82</v>
      </c>
      <c r="R11" s="93">
        <f>ROUND(P11*R$18,4)</f>
        <v>0.73819999999999997</v>
      </c>
      <c r="S11" s="95">
        <f>ROUND((R$9-25000)*R11,2)</f>
        <v>203005.74</v>
      </c>
    </row>
    <row r="12" spans="1:19" s="100" customFormat="1" ht="14.5" x14ac:dyDescent="0.7">
      <c r="A12" s="205" t="s">
        <v>220</v>
      </c>
      <c r="B12" s="206"/>
      <c r="C12" s="207">
        <f>C11</f>
        <v>250000</v>
      </c>
      <c r="D12" s="208"/>
      <c r="E12" s="96"/>
      <c r="F12" s="97"/>
      <c r="G12" s="98">
        <f>SUM(G11:G11)</f>
        <v>0</v>
      </c>
      <c r="H12" s="96"/>
      <c r="I12" s="98">
        <f>SUM(I11:I11)</f>
        <v>31251.25</v>
      </c>
      <c r="J12" s="96"/>
      <c r="K12" s="98">
        <f>SUM(K11:K11)</f>
        <v>84376.13</v>
      </c>
      <c r="L12" s="96"/>
      <c r="M12" s="98">
        <f>SUM(M11:M11)</f>
        <v>126563.51</v>
      </c>
      <c r="N12" s="96"/>
      <c r="O12" s="98">
        <f>SUM(O11:O11)</f>
        <v>159478.41</v>
      </c>
      <c r="P12" s="96"/>
      <c r="Q12" s="98">
        <f>SUM(Q11:Q11)</f>
        <v>184545.82</v>
      </c>
      <c r="R12" s="96"/>
      <c r="S12" s="99">
        <f>SUM(S11:S11)</f>
        <v>203005.74</v>
      </c>
    </row>
    <row r="13" spans="1:19" ht="15" thickBot="1" x14ac:dyDescent="0.8">
      <c r="A13" s="69"/>
      <c r="S13" s="70"/>
    </row>
    <row r="14" spans="1:19" ht="15.25" thickBot="1" x14ac:dyDescent="0.85">
      <c r="A14" s="196" t="s">
        <v>220</v>
      </c>
      <c r="B14" s="197"/>
      <c r="C14" s="101">
        <f>SUM(E12:S12)+C12</f>
        <v>1039220.8600000001</v>
      </c>
      <c r="D14" s="122"/>
      <c r="E14" s="102"/>
      <c r="Q14" s="85"/>
      <c r="S14" s="70"/>
    </row>
    <row r="15" spans="1:19" x14ac:dyDescent="0.65">
      <c r="A15" s="69"/>
      <c r="S15" s="70"/>
    </row>
    <row r="16" spans="1:19" x14ac:dyDescent="0.65">
      <c r="A16" s="69" t="s">
        <v>189</v>
      </c>
      <c r="C16" s="103">
        <v>1.4999999999999999E-2</v>
      </c>
      <c r="S16" s="70"/>
    </row>
    <row r="17" spans="1:19" x14ac:dyDescent="0.65">
      <c r="A17" s="69" t="s">
        <v>190</v>
      </c>
      <c r="C17" s="104">
        <v>1.25</v>
      </c>
      <c r="J17" s="105"/>
      <c r="S17" s="70"/>
    </row>
    <row r="18" spans="1:19" ht="15" thickBot="1" x14ac:dyDescent="0.8">
      <c r="A18" s="106" t="s">
        <v>191</v>
      </c>
      <c r="B18" s="107"/>
      <c r="C18" s="107"/>
      <c r="D18" s="107"/>
      <c r="E18" s="107"/>
      <c r="F18" s="107"/>
      <c r="G18" s="107"/>
      <c r="H18" s="108">
        <v>1</v>
      </c>
      <c r="I18" s="107"/>
      <c r="J18" s="108">
        <v>0.9</v>
      </c>
      <c r="K18" s="107"/>
      <c r="L18" s="108">
        <v>0.9</v>
      </c>
      <c r="M18" s="107"/>
      <c r="N18" s="108">
        <v>0.9</v>
      </c>
      <c r="O18" s="107"/>
      <c r="P18" s="108">
        <v>0.9</v>
      </c>
      <c r="Q18" s="107"/>
      <c r="R18" s="108">
        <v>0.9</v>
      </c>
      <c r="S18" s="109"/>
    </row>
    <row r="21" spans="1:19" ht="15" thickBot="1" x14ac:dyDescent="0.8"/>
    <row r="22" spans="1:19" ht="14.5" x14ac:dyDescent="0.7">
      <c r="A22" s="215" t="s">
        <v>192</v>
      </c>
      <c r="B22" s="216"/>
      <c r="C22" s="216"/>
      <c r="D22" s="216"/>
      <c r="E22" s="216"/>
      <c r="F22" s="216"/>
      <c r="G22" s="216"/>
      <c r="H22" s="216"/>
      <c r="I22" s="216"/>
      <c r="J22" s="216"/>
      <c r="K22" s="216"/>
      <c r="L22" s="216"/>
      <c r="M22" s="216"/>
      <c r="N22" s="216"/>
      <c r="O22" s="216"/>
      <c r="P22" s="216"/>
      <c r="Q22" s="216"/>
      <c r="R22" s="216"/>
      <c r="S22" s="217"/>
    </row>
    <row r="23" spans="1:19" x14ac:dyDescent="0.65">
      <c r="A23" s="69"/>
      <c r="S23" s="70"/>
    </row>
    <row r="24" spans="1:19" ht="14.5" x14ac:dyDescent="0.7">
      <c r="A24" s="205" t="s">
        <v>163</v>
      </c>
      <c r="B24" s="209"/>
      <c r="C24" s="218" t="s">
        <v>164</v>
      </c>
      <c r="D24" s="219"/>
      <c r="E24" s="218" t="s">
        <v>165</v>
      </c>
      <c r="F24" s="220"/>
      <c r="G24" s="219"/>
      <c r="H24" s="218" t="s">
        <v>166</v>
      </c>
      <c r="I24" s="219"/>
      <c r="J24" s="218" t="s">
        <v>167</v>
      </c>
      <c r="K24" s="219"/>
      <c r="L24" s="218" t="s">
        <v>168</v>
      </c>
      <c r="M24" s="219"/>
      <c r="N24" s="218" t="s">
        <v>169</v>
      </c>
      <c r="O24" s="219"/>
      <c r="P24" s="218" t="s">
        <v>170</v>
      </c>
      <c r="Q24" s="219"/>
      <c r="R24" s="218" t="s">
        <v>171</v>
      </c>
      <c r="S24" s="221"/>
    </row>
    <row r="25" spans="1:19" ht="15" hidden="1" customHeight="1" x14ac:dyDescent="0.7">
      <c r="A25" s="69"/>
      <c r="B25" s="122" t="s">
        <v>172</v>
      </c>
      <c r="C25" s="71"/>
      <c r="D25" s="134"/>
      <c r="E25" s="72" t="s">
        <v>173</v>
      </c>
      <c r="G25" s="73"/>
      <c r="H25" s="72" t="s">
        <v>174</v>
      </c>
      <c r="I25" s="73"/>
      <c r="J25" s="72" t="s">
        <v>175</v>
      </c>
      <c r="K25" s="73"/>
      <c r="L25" s="72" t="s">
        <v>176</v>
      </c>
      <c r="M25" s="73"/>
      <c r="N25" s="72" t="s">
        <v>177</v>
      </c>
      <c r="O25" s="73"/>
      <c r="P25" s="72" t="s">
        <v>178</v>
      </c>
      <c r="Q25" s="73"/>
      <c r="R25" s="72" t="s">
        <v>179</v>
      </c>
      <c r="S25" s="70"/>
    </row>
    <row r="26" spans="1:19" s="81" customFormat="1" ht="14.5" x14ac:dyDescent="0.7">
      <c r="A26" s="205" t="s">
        <v>193</v>
      </c>
      <c r="B26" s="209"/>
      <c r="C26" s="75">
        <v>0</v>
      </c>
      <c r="D26" s="76">
        <v>50000</v>
      </c>
      <c r="E26" s="77">
        <v>0</v>
      </c>
      <c r="F26" s="78"/>
      <c r="G26" s="79">
        <v>50000</v>
      </c>
      <c r="H26" s="77">
        <v>50001</v>
      </c>
      <c r="I26" s="79">
        <v>100000</v>
      </c>
      <c r="J26" s="77">
        <v>100001</v>
      </c>
      <c r="K26" s="79">
        <v>150000</v>
      </c>
      <c r="L26" s="77">
        <v>150001</v>
      </c>
      <c r="M26" s="79">
        <v>200000</v>
      </c>
      <c r="N26" s="77">
        <v>200001</v>
      </c>
      <c r="O26" s="79">
        <v>250000</v>
      </c>
      <c r="P26" s="77">
        <v>251000</v>
      </c>
      <c r="Q26" s="79">
        <v>300000</v>
      </c>
      <c r="R26" s="77">
        <v>300001</v>
      </c>
      <c r="S26" s="80">
        <f>R26+49999</f>
        <v>350000</v>
      </c>
    </row>
    <row r="27" spans="1:19" s="85" customFormat="1" ht="14.5" x14ac:dyDescent="0.7">
      <c r="A27" s="210" t="s">
        <v>194</v>
      </c>
      <c r="B27" s="211"/>
      <c r="C27" s="84"/>
      <c r="D27" s="135"/>
      <c r="E27" s="212" t="s">
        <v>182</v>
      </c>
      <c r="F27" s="213"/>
      <c r="G27" s="214"/>
      <c r="H27" s="198">
        <f>ROUND(MEDIAN(H26,I26),0)</f>
        <v>75001</v>
      </c>
      <c r="I27" s="199"/>
      <c r="J27" s="198">
        <f>ROUND(MEDIAN(J26,K26),0)</f>
        <v>125001</v>
      </c>
      <c r="K27" s="199"/>
      <c r="L27" s="198">
        <f>ROUND(MEDIAN(L26,M26),0)</f>
        <v>175001</v>
      </c>
      <c r="M27" s="199"/>
      <c r="N27" s="198">
        <f>ROUND(MEDIAN(N26,O26),0)</f>
        <v>225001</v>
      </c>
      <c r="O27" s="199"/>
      <c r="P27" s="198">
        <f>ROUND(MEDIAN(P26,Q26),0)</f>
        <v>275500</v>
      </c>
      <c r="Q27" s="199"/>
      <c r="R27" s="198">
        <f>ROUND(MEDIAN(R26,S26),0)</f>
        <v>325001</v>
      </c>
      <c r="S27" s="200"/>
    </row>
    <row r="28" spans="1:19" s="2" customFormat="1" ht="24.75" customHeight="1" x14ac:dyDescent="0.7">
      <c r="A28" s="86"/>
      <c r="C28" s="201" t="s">
        <v>183</v>
      </c>
      <c r="D28" s="202"/>
      <c r="E28" s="125" t="s">
        <v>184</v>
      </c>
      <c r="F28" s="87" t="s">
        <v>185</v>
      </c>
      <c r="G28" s="126" t="s">
        <v>186</v>
      </c>
      <c r="H28" s="125" t="s">
        <v>184</v>
      </c>
      <c r="I28" s="126" t="s">
        <v>187</v>
      </c>
      <c r="J28" s="125" t="s">
        <v>184</v>
      </c>
      <c r="K28" s="126" t="s">
        <v>187</v>
      </c>
      <c r="L28" s="125" t="s">
        <v>184</v>
      </c>
      <c r="M28" s="126" t="s">
        <v>187</v>
      </c>
      <c r="N28" s="125" t="s">
        <v>184</v>
      </c>
      <c r="O28" s="126" t="s">
        <v>187</v>
      </c>
      <c r="P28" s="125" t="s">
        <v>184</v>
      </c>
      <c r="Q28" s="126" t="s">
        <v>187</v>
      </c>
      <c r="R28" s="125" t="s">
        <v>184</v>
      </c>
      <c r="S28" s="89" t="s">
        <v>187</v>
      </c>
    </row>
    <row r="29" spans="1:19" x14ac:dyDescent="0.65">
      <c r="A29" s="136" t="s">
        <v>15</v>
      </c>
      <c r="C29" s="203">
        <v>335000</v>
      </c>
      <c r="D29" s="204"/>
      <c r="E29" s="90" t="s">
        <v>188</v>
      </c>
      <c r="F29" s="91" t="s">
        <v>188</v>
      </c>
      <c r="G29" s="92" t="s">
        <v>188</v>
      </c>
      <c r="H29" s="93">
        <f>ROUND(C35*H$36,4)</f>
        <v>0.9</v>
      </c>
      <c r="I29" s="94">
        <f>ROUND((H$27-25000)*H29,2)</f>
        <v>45000.9</v>
      </c>
      <c r="J29" s="93">
        <f>ROUND(H29*J$36,4)</f>
        <v>0.81</v>
      </c>
      <c r="K29" s="94">
        <f>ROUND((J$27-25000)*J29,2)</f>
        <v>81000.81</v>
      </c>
      <c r="L29" s="93">
        <f>ROUND(J29*L$36,4)</f>
        <v>0.72899999999999998</v>
      </c>
      <c r="M29" s="94">
        <f>ROUND((L$27-25000)*L29,2)</f>
        <v>109350.73</v>
      </c>
      <c r="N29" s="93">
        <f>ROUND(L29*N$36,4)</f>
        <v>0.65610000000000002</v>
      </c>
      <c r="O29" s="94">
        <f>ROUND((N$27-25000)*N29,2)</f>
        <v>131220.66</v>
      </c>
      <c r="P29" s="93">
        <f>ROUND(N29*P$36,4)</f>
        <v>0.59050000000000002</v>
      </c>
      <c r="Q29" s="94">
        <f>ROUND((P$27-25000)*P29,2)</f>
        <v>147920.25</v>
      </c>
      <c r="R29" s="93">
        <f>ROUND(P29*R$36,4)</f>
        <v>0.53149999999999997</v>
      </c>
      <c r="S29" s="95">
        <f>ROUND((R$27-25000)*R29,2)</f>
        <v>159450.53</v>
      </c>
    </row>
    <row r="30" spans="1:19" s="100" customFormat="1" ht="14.5" x14ac:dyDescent="0.7">
      <c r="A30" s="205" t="s">
        <v>220</v>
      </c>
      <c r="B30" s="206"/>
      <c r="C30" s="207">
        <f>C29</f>
        <v>335000</v>
      </c>
      <c r="D30" s="208"/>
      <c r="E30" s="96"/>
      <c r="F30" s="97"/>
      <c r="G30" s="98">
        <f>SUM(G29:G29)</f>
        <v>0</v>
      </c>
      <c r="H30" s="96"/>
      <c r="I30" s="98">
        <f>SUM(I29:I29)</f>
        <v>45000.9</v>
      </c>
      <c r="J30" s="96"/>
      <c r="K30" s="98">
        <f>SUM(K29:K29)</f>
        <v>81000.81</v>
      </c>
      <c r="L30" s="96"/>
      <c r="M30" s="98">
        <f>SUM(M29:M29)</f>
        <v>109350.73</v>
      </c>
      <c r="N30" s="96"/>
      <c r="O30" s="98">
        <f>SUM(O29:O29)</f>
        <v>131220.66</v>
      </c>
      <c r="P30" s="96"/>
      <c r="Q30" s="98">
        <f>SUM(Q29:Q29)</f>
        <v>147920.25</v>
      </c>
      <c r="R30" s="96"/>
      <c r="S30" s="99">
        <f>SUM(S29:S29)</f>
        <v>159450.53</v>
      </c>
    </row>
    <row r="31" spans="1:19" ht="15" thickBot="1" x14ac:dyDescent="0.8">
      <c r="A31" s="69"/>
      <c r="S31" s="70"/>
    </row>
    <row r="32" spans="1:19" ht="15.25" thickBot="1" x14ac:dyDescent="0.85">
      <c r="A32" s="196" t="s">
        <v>220</v>
      </c>
      <c r="B32" s="197"/>
      <c r="C32" s="101">
        <f>SUM(E30:S30)+C30</f>
        <v>1008943.88</v>
      </c>
      <c r="D32" s="122"/>
      <c r="E32" s="102"/>
      <c r="Q32" s="85"/>
      <c r="S32" s="70"/>
    </row>
    <row r="33" spans="1:19" x14ac:dyDescent="0.65">
      <c r="A33" s="69"/>
      <c r="S33" s="70"/>
    </row>
    <row r="34" spans="1:19" x14ac:dyDescent="0.65">
      <c r="A34" s="69" t="s">
        <v>189</v>
      </c>
      <c r="C34" s="103">
        <v>1.4999999999999999E-2</v>
      </c>
      <c r="S34" s="70"/>
    </row>
    <row r="35" spans="1:19" x14ac:dyDescent="0.65">
      <c r="A35" s="69" t="s">
        <v>190</v>
      </c>
      <c r="C35" s="104">
        <v>0.9</v>
      </c>
      <c r="S35" s="70"/>
    </row>
    <row r="36" spans="1:19" ht="15" thickBot="1" x14ac:dyDescent="0.8">
      <c r="A36" s="106" t="s">
        <v>191</v>
      </c>
      <c r="B36" s="107"/>
      <c r="C36" s="107"/>
      <c r="D36" s="107"/>
      <c r="E36" s="107"/>
      <c r="F36" s="107"/>
      <c r="G36" s="107"/>
      <c r="H36" s="108">
        <v>1</v>
      </c>
      <c r="I36" s="107"/>
      <c r="J36" s="108">
        <v>0.9</v>
      </c>
      <c r="K36" s="107"/>
      <c r="L36" s="108">
        <v>0.9</v>
      </c>
      <c r="M36" s="107"/>
      <c r="N36" s="108">
        <v>0.9</v>
      </c>
      <c r="O36" s="107"/>
      <c r="P36" s="108">
        <v>0.9</v>
      </c>
      <c r="Q36" s="107"/>
      <c r="R36" s="108">
        <v>0.9</v>
      </c>
      <c r="S36" s="109"/>
    </row>
  </sheetData>
  <mergeCells count="46">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 ref="A22:S22"/>
    <mergeCell ref="A24:B24"/>
    <mergeCell ref="C24:D24"/>
    <mergeCell ref="E24:G24"/>
    <mergeCell ref="H24:I24"/>
    <mergeCell ref="J24:K24"/>
    <mergeCell ref="L24:M24"/>
    <mergeCell ref="N24:O24"/>
    <mergeCell ref="P24:Q24"/>
    <mergeCell ref="R24:S24"/>
    <mergeCell ref="A26:B26"/>
    <mergeCell ref="A27:B27"/>
    <mergeCell ref="E27:G27"/>
    <mergeCell ref="H27:I27"/>
    <mergeCell ref="J27:K27"/>
    <mergeCell ref="A32:B32"/>
    <mergeCell ref="N27:O27"/>
    <mergeCell ref="P27:Q27"/>
    <mergeCell ref="R27:S27"/>
    <mergeCell ref="C28:D28"/>
    <mergeCell ref="C29:D29"/>
    <mergeCell ref="A30:B30"/>
    <mergeCell ref="C30:D30"/>
    <mergeCell ref="L27:M27"/>
  </mergeCells>
  <pageMargins left="0.25" right="0.25" top="0.25" bottom="0.25" header="0.3" footer="0.3"/>
  <pageSetup scale="45" orientation="landscape" r:id="rId1"/>
  <rowBreaks count="1" manualBreakCount="1">
    <brk id="19" max="16383" man="1"/>
  </rowBreaks>
  <ignoredErrors>
    <ignoredError sqref="H11 H2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51"/>
  <sheetViews>
    <sheetView topLeftCell="A19" zoomScale="70" zoomScaleNormal="70" workbookViewId="0">
      <selection activeCell="D59" sqref="D59"/>
    </sheetView>
  </sheetViews>
  <sheetFormatPr defaultColWidth="9.1328125" defaultRowHeight="14.25" x14ac:dyDescent="0.65"/>
  <cols>
    <col min="1" max="1" width="47" style="3" customWidth="1"/>
    <col min="2" max="2" width="1.26953125" style="3" customWidth="1"/>
    <col min="3" max="3" width="20.1328125" style="3" customWidth="1"/>
    <col min="4" max="4" width="21.7265625" style="3" customWidth="1"/>
    <col min="5" max="9" width="12.7265625" style="3" customWidth="1"/>
    <col min="10" max="11" width="18" style="3" customWidth="1"/>
    <col min="12" max="12" width="17.26953125" style="3" customWidth="1"/>
    <col min="13" max="13" width="18.54296875" style="3" customWidth="1"/>
    <col min="14" max="15" width="12.7265625" style="3" customWidth="1"/>
    <col min="16" max="16" width="18.86328125" style="3" customWidth="1"/>
    <col min="17" max="18" width="12.7265625" style="3" customWidth="1"/>
    <col min="19" max="19" width="20.7265625" style="3" customWidth="1"/>
    <col min="20" max="20" width="12.7265625" style="3" customWidth="1"/>
    <col min="21" max="21" width="14.7265625" style="3" customWidth="1"/>
    <col min="22" max="22" width="23.40625" style="3" bestFit="1" customWidth="1"/>
    <col min="23" max="23" width="12.7265625" style="3" customWidth="1"/>
    <col min="24" max="24" width="16.26953125" style="3" bestFit="1" customWidth="1"/>
    <col min="25" max="25" width="21.54296875" style="3" customWidth="1"/>
    <col min="26" max="16384" width="9.1328125" style="3"/>
  </cols>
  <sheetData>
    <row r="1" spans="1:26" ht="35.25" customHeight="1" x14ac:dyDescent="0.8">
      <c r="A1" s="222" t="s">
        <v>219</v>
      </c>
      <c r="B1" s="185"/>
      <c r="C1" s="185"/>
      <c r="D1" s="185"/>
      <c r="E1" s="185"/>
      <c r="F1" s="185"/>
      <c r="G1" s="185"/>
      <c r="H1" s="185"/>
      <c r="I1" s="185"/>
      <c r="J1" s="185"/>
      <c r="K1" s="185"/>
      <c r="L1" s="185"/>
      <c r="M1" s="185"/>
      <c r="N1" s="185"/>
      <c r="O1" s="185"/>
      <c r="P1" s="185"/>
      <c r="Q1" s="185"/>
      <c r="R1" s="185"/>
      <c r="S1" s="185"/>
    </row>
    <row r="2" spans="1:26" x14ac:dyDescent="0.65">
      <c r="A2" s="110"/>
    </row>
    <row r="3" spans="1:26" ht="15" thickBot="1" x14ac:dyDescent="0.8"/>
    <row r="4" spans="1:26" ht="14.5" x14ac:dyDescent="0.7">
      <c r="A4" s="215" t="s">
        <v>195</v>
      </c>
      <c r="B4" s="216"/>
      <c r="C4" s="216"/>
      <c r="D4" s="216"/>
      <c r="E4" s="216"/>
      <c r="F4" s="216"/>
      <c r="G4" s="216"/>
      <c r="H4" s="216"/>
      <c r="I4" s="216"/>
      <c r="J4" s="216"/>
      <c r="K4" s="216"/>
      <c r="L4" s="216"/>
      <c r="M4" s="216"/>
      <c r="N4" s="216"/>
      <c r="O4" s="216"/>
      <c r="P4" s="216"/>
      <c r="Q4" s="216"/>
      <c r="R4" s="216"/>
      <c r="S4" s="216"/>
      <c r="T4" s="216"/>
      <c r="U4" s="216"/>
      <c r="V4" s="216"/>
      <c r="W4" s="216"/>
      <c r="X4" s="216"/>
      <c r="Y4" s="217"/>
    </row>
    <row r="5" spans="1:26" x14ac:dyDescent="0.65">
      <c r="A5" s="69"/>
      <c r="Y5" s="70"/>
    </row>
    <row r="6" spans="1:26" ht="14.5" x14ac:dyDescent="0.7">
      <c r="A6" s="69"/>
      <c r="B6" s="122" t="s">
        <v>163</v>
      </c>
      <c r="C6" s="218" t="s">
        <v>164</v>
      </c>
      <c r="D6" s="219"/>
      <c r="E6" s="218" t="s">
        <v>165</v>
      </c>
      <c r="F6" s="220"/>
      <c r="G6" s="219"/>
      <c r="H6" s="218" t="s">
        <v>166</v>
      </c>
      <c r="I6" s="220"/>
      <c r="J6" s="219"/>
      <c r="K6" s="218" t="s">
        <v>167</v>
      </c>
      <c r="L6" s="220"/>
      <c r="M6" s="219"/>
      <c r="N6" s="218" t="s">
        <v>168</v>
      </c>
      <c r="O6" s="220"/>
      <c r="P6" s="219"/>
      <c r="Q6" s="218" t="s">
        <v>169</v>
      </c>
      <c r="R6" s="220"/>
      <c r="S6" s="219"/>
      <c r="T6" s="218" t="s">
        <v>170</v>
      </c>
      <c r="U6" s="220"/>
      <c r="V6" s="219"/>
      <c r="W6" s="218" t="s">
        <v>171</v>
      </c>
      <c r="X6" s="220"/>
      <c r="Y6" s="221"/>
    </row>
    <row r="7" spans="1:26" ht="14.5" hidden="1" x14ac:dyDescent="0.7">
      <c r="A7" s="69"/>
      <c r="B7" s="122" t="s">
        <v>172</v>
      </c>
      <c r="C7" s="71"/>
      <c r="D7" s="134"/>
      <c r="E7" s="72" t="s">
        <v>173</v>
      </c>
      <c r="G7" s="73"/>
      <c r="H7" s="72" t="s">
        <v>174</v>
      </c>
      <c r="J7" s="73"/>
      <c r="K7" s="72" t="s">
        <v>175</v>
      </c>
      <c r="M7" s="73"/>
      <c r="N7" s="72" t="s">
        <v>176</v>
      </c>
      <c r="P7" s="73"/>
      <c r="Q7" s="72" t="s">
        <v>177</v>
      </c>
      <c r="S7" s="73"/>
      <c r="T7" s="72" t="s">
        <v>178</v>
      </c>
      <c r="V7" s="73"/>
      <c r="W7" s="72" t="s">
        <v>179</v>
      </c>
      <c r="Y7" s="70"/>
    </row>
    <row r="8" spans="1:26" s="81" customFormat="1" ht="14.5" x14ac:dyDescent="0.7">
      <c r="A8" s="74"/>
      <c r="B8" s="122" t="s">
        <v>180</v>
      </c>
      <c r="C8" s="75">
        <v>0</v>
      </c>
      <c r="D8" s="76">
        <v>25000</v>
      </c>
      <c r="E8" s="77">
        <v>0</v>
      </c>
      <c r="F8" s="78"/>
      <c r="G8" s="79">
        <v>25000</v>
      </c>
      <c r="H8" s="77">
        <v>25001</v>
      </c>
      <c r="I8" s="78"/>
      <c r="J8" s="79">
        <v>75000</v>
      </c>
      <c r="K8" s="77">
        <v>75001</v>
      </c>
      <c r="L8" s="78"/>
      <c r="M8" s="79">
        <v>125000</v>
      </c>
      <c r="N8" s="77">
        <v>125001</v>
      </c>
      <c r="O8" s="78"/>
      <c r="P8" s="79">
        <v>175000</v>
      </c>
      <c r="Q8" s="77">
        <v>175001</v>
      </c>
      <c r="R8" s="78"/>
      <c r="S8" s="79">
        <v>225000</v>
      </c>
      <c r="T8" s="77">
        <v>225001</v>
      </c>
      <c r="U8" s="78"/>
      <c r="V8" s="79">
        <v>275000</v>
      </c>
      <c r="W8" s="77">
        <v>275001</v>
      </c>
      <c r="X8" s="78"/>
      <c r="Y8" s="80">
        <f>W8+49999</f>
        <v>325000</v>
      </c>
    </row>
    <row r="9" spans="1:26" s="85" customFormat="1" ht="14.5" x14ac:dyDescent="0.7">
      <c r="A9" s="82"/>
      <c r="B9" s="83" t="s">
        <v>181</v>
      </c>
      <c r="C9" s="84"/>
      <c r="D9" s="135"/>
      <c r="E9" s="212" t="s">
        <v>182</v>
      </c>
      <c r="F9" s="213"/>
      <c r="G9" s="214"/>
      <c r="H9" s="198">
        <f>ROUND(MEDIAN(H8,J8),0)</f>
        <v>50001</v>
      </c>
      <c r="I9" s="225"/>
      <c r="J9" s="199"/>
      <c r="K9" s="198">
        <f>ROUND(MEDIAN(K8,M8),0)</f>
        <v>100001</v>
      </c>
      <c r="L9" s="225"/>
      <c r="M9" s="199"/>
      <c r="N9" s="198">
        <f>ROUND(MEDIAN(N8,P8),0)</f>
        <v>150001</v>
      </c>
      <c r="O9" s="225"/>
      <c r="P9" s="199"/>
      <c r="Q9" s="198">
        <f>ROUND(MEDIAN(Q8,S8),0)</f>
        <v>200001</v>
      </c>
      <c r="R9" s="225"/>
      <c r="S9" s="199"/>
      <c r="T9" s="198">
        <f>ROUND(MEDIAN(T8,V8),0)</f>
        <v>250001</v>
      </c>
      <c r="U9" s="225"/>
      <c r="V9" s="199"/>
      <c r="W9" s="198">
        <f>ROUND(MEDIAN(W8,Y8),0)</f>
        <v>300001</v>
      </c>
      <c r="X9" s="225"/>
      <c r="Y9" s="200"/>
    </row>
    <row r="10" spans="1:26" s="2" customFormat="1" ht="24.25" x14ac:dyDescent="0.7">
      <c r="A10" s="86" t="s">
        <v>196</v>
      </c>
      <c r="C10" s="125" t="s">
        <v>197</v>
      </c>
      <c r="D10" s="126" t="s">
        <v>198</v>
      </c>
      <c r="E10" s="125" t="s">
        <v>184</v>
      </c>
      <c r="F10" s="87" t="s">
        <v>185</v>
      </c>
      <c r="G10" s="126" t="s">
        <v>186</v>
      </c>
      <c r="H10" s="125" t="s">
        <v>184</v>
      </c>
      <c r="I10" s="87" t="s">
        <v>185</v>
      </c>
      <c r="J10" s="126" t="s">
        <v>186</v>
      </c>
      <c r="K10" s="125" t="s">
        <v>184</v>
      </c>
      <c r="L10" s="87" t="s">
        <v>185</v>
      </c>
      <c r="M10" s="126" t="s">
        <v>186</v>
      </c>
      <c r="N10" s="125" t="s">
        <v>184</v>
      </c>
      <c r="O10" s="87" t="s">
        <v>185</v>
      </c>
      <c r="P10" s="126" t="s">
        <v>186</v>
      </c>
      <c r="Q10" s="111"/>
      <c r="R10" s="87" t="s">
        <v>185</v>
      </c>
      <c r="S10" s="126" t="s">
        <v>186</v>
      </c>
      <c r="T10" s="125" t="s">
        <v>184</v>
      </c>
      <c r="U10" s="87" t="s">
        <v>185</v>
      </c>
      <c r="V10" s="126" t="s">
        <v>186</v>
      </c>
      <c r="W10" s="125" t="s">
        <v>184</v>
      </c>
      <c r="X10" s="87" t="s">
        <v>185</v>
      </c>
      <c r="Y10" s="89" t="s">
        <v>186</v>
      </c>
    </row>
    <row r="11" spans="1:26" x14ac:dyDescent="0.65">
      <c r="A11" s="223" t="s">
        <v>199</v>
      </c>
      <c r="B11" s="224"/>
      <c r="C11" s="112">
        <v>15000</v>
      </c>
      <c r="D11" s="94">
        <f>C11*12</f>
        <v>180000</v>
      </c>
      <c r="E11" s="90" t="s">
        <v>188</v>
      </c>
      <c r="F11" s="90" t="s">
        <v>188</v>
      </c>
      <c r="G11" s="90" t="s">
        <v>188</v>
      </c>
      <c r="H11" s="113">
        <f>ROUND(C25*H$26,4)</f>
        <v>0.05</v>
      </c>
      <c r="I11" s="102">
        <f>ROUND((H$9-25000)*H11,2)</f>
        <v>1250.05</v>
      </c>
      <c r="J11" s="94">
        <f>I11*12</f>
        <v>15000.599999999999</v>
      </c>
      <c r="K11" s="113">
        <f>ROUND(H11*K$26,4)</f>
        <v>4.4999999999999998E-2</v>
      </c>
      <c r="L11" s="102">
        <f>ROUND((K$9-25000)*K11,2)</f>
        <v>3375.05</v>
      </c>
      <c r="M11" s="94">
        <f>L11*12</f>
        <v>40500.600000000006</v>
      </c>
      <c r="N11" s="113">
        <f>ROUND(K11*N$26,4)</f>
        <v>4.0500000000000001E-2</v>
      </c>
      <c r="O11" s="102">
        <f>ROUND((N$9-25000)*N11,2)</f>
        <v>5062.54</v>
      </c>
      <c r="P11" s="94">
        <f>O11*12</f>
        <v>60750.479999999996</v>
      </c>
      <c r="Q11" s="113">
        <f>ROUND(N11*Q$26,4)</f>
        <v>3.6499999999999998E-2</v>
      </c>
      <c r="R11" s="102">
        <f>ROUND((Q$9-25000)*Q11,2)</f>
        <v>6387.54</v>
      </c>
      <c r="S11" s="94">
        <f>R11*12</f>
        <v>76650.48</v>
      </c>
      <c r="T11" s="113">
        <f>ROUND(Q11*T$26,4)</f>
        <v>3.2899999999999999E-2</v>
      </c>
      <c r="U11" s="102">
        <f>ROUND((T$9-25000)*T11,2)</f>
        <v>7402.53</v>
      </c>
      <c r="V11" s="94">
        <f>U11*12</f>
        <v>88830.36</v>
      </c>
      <c r="W11" s="113">
        <f>ROUND(T11*W$26,4)</f>
        <v>2.9600000000000001E-2</v>
      </c>
      <c r="X11" s="102">
        <f>ROUND((W$9-25000)*W11,2)</f>
        <v>8140.03</v>
      </c>
      <c r="Y11" s="95">
        <f>X11*12</f>
        <v>97680.36</v>
      </c>
      <c r="Z11" s="2"/>
    </row>
    <row r="12" spans="1:26" x14ac:dyDescent="0.65">
      <c r="A12" s="223" t="s">
        <v>200</v>
      </c>
      <c r="B12" s="224"/>
      <c r="C12" s="112">
        <f>ROUND(C11*(1+$C$24),2)</f>
        <v>15225</v>
      </c>
      <c r="D12" s="94">
        <f>C12*12</f>
        <v>182700</v>
      </c>
      <c r="E12" s="90" t="s">
        <v>188</v>
      </c>
      <c r="F12" s="90" t="s">
        <v>188</v>
      </c>
      <c r="G12" s="90" t="s">
        <v>188</v>
      </c>
      <c r="H12" s="114">
        <f>ROUND(H11*(1+$C$24),4)</f>
        <v>5.0799999999999998E-2</v>
      </c>
      <c r="I12" s="102">
        <f t="shared" ref="I12:I19" si="0">ROUND((H$9-25000)*H12,2)</f>
        <v>1270.05</v>
      </c>
      <c r="J12" s="94">
        <f t="shared" ref="J12:J19" si="1">I12*12</f>
        <v>15240.599999999999</v>
      </c>
      <c r="K12" s="114">
        <f>ROUND(K11*(1+$C$24),4)</f>
        <v>4.5699999999999998E-2</v>
      </c>
      <c r="L12" s="102">
        <f t="shared" ref="L12:L19" si="2">ROUND((K$9-25000)*K12,2)</f>
        <v>3427.55</v>
      </c>
      <c r="M12" s="94">
        <f t="shared" ref="M12:M19" si="3">L12*12</f>
        <v>41130.600000000006</v>
      </c>
      <c r="N12" s="114">
        <f>ROUND(N11*(1+$C$24),4)</f>
        <v>4.1099999999999998E-2</v>
      </c>
      <c r="O12" s="102">
        <f t="shared" ref="O12:O19" si="4">ROUND((N$9-25000)*N12,2)</f>
        <v>5137.54</v>
      </c>
      <c r="P12" s="94">
        <f t="shared" ref="P12:P19" si="5">O12*12</f>
        <v>61650.479999999996</v>
      </c>
      <c r="Q12" s="114">
        <f>ROUND(Q11*(1+$C$24),4)</f>
        <v>3.6999999999999998E-2</v>
      </c>
      <c r="R12" s="102">
        <f t="shared" ref="R12:R19" si="6">ROUND((Q$9-25000)*Q12,2)</f>
        <v>6475.04</v>
      </c>
      <c r="S12" s="94">
        <f t="shared" ref="S12:S19" si="7">R12*12</f>
        <v>77700.479999999996</v>
      </c>
      <c r="T12" s="114">
        <f>ROUND(T11*(1+$C$24),4)</f>
        <v>3.3399999999999999E-2</v>
      </c>
      <c r="U12" s="102">
        <f t="shared" ref="U12:U19" si="8">ROUND((T$9-25000)*T12,2)</f>
        <v>7515.03</v>
      </c>
      <c r="V12" s="94">
        <f t="shared" ref="V12:V19" si="9">U12*12</f>
        <v>90180.36</v>
      </c>
      <c r="W12" s="114">
        <f>ROUND(W11*(1+$C$24),4)</f>
        <v>0.03</v>
      </c>
      <c r="X12" s="102">
        <f t="shared" ref="X12:X19" si="10">ROUND((W$9-25000)*W12,2)</f>
        <v>8250.0300000000007</v>
      </c>
      <c r="Y12" s="95">
        <f t="shared" ref="Y12:Y19" si="11">X12*12</f>
        <v>99000.360000000015</v>
      </c>
    </row>
    <row r="13" spans="1:26" x14ac:dyDescent="0.65">
      <c r="A13" s="223" t="s">
        <v>201</v>
      </c>
      <c r="B13" s="224"/>
      <c r="C13" s="112">
        <f t="shared" ref="C13:C19" si="12">ROUND(C12*(1+$C$24),2)</f>
        <v>15453.38</v>
      </c>
      <c r="D13" s="94">
        <f t="shared" ref="D13:D19" si="13">C13*12</f>
        <v>185440.56</v>
      </c>
      <c r="E13" s="90" t="s">
        <v>188</v>
      </c>
      <c r="F13" s="90" t="s">
        <v>188</v>
      </c>
      <c r="G13" s="90" t="s">
        <v>188</v>
      </c>
      <c r="H13" s="114">
        <f t="shared" ref="H13:H19" si="14">ROUND(H12*(1+$C$24),4)</f>
        <v>5.16E-2</v>
      </c>
      <c r="I13" s="102">
        <f t="shared" si="0"/>
        <v>1290.05</v>
      </c>
      <c r="J13" s="94">
        <f t="shared" si="1"/>
        <v>15480.599999999999</v>
      </c>
      <c r="K13" s="114">
        <f t="shared" ref="K13:K19" si="15">ROUND(K12*(1+$C$24),4)</f>
        <v>4.6399999999999997E-2</v>
      </c>
      <c r="L13" s="102">
        <f t="shared" si="2"/>
        <v>3480.05</v>
      </c>
      <c r="M13" s="94">
        <f t="shared" si="3"/>
        <v>41760.600000000006</v>
      </c>
      <c r="N13" s="114">
        <f t="shared" ref="N13:N19" si="16">ROUND(N12*(1+$C$24),4)</f>
        <v>4.1700000000000001E-2</v>
      </c>
      <c r="O13" s="102">
        <f t="shared" si="4"/>
        <v>5212.54</v>
      </c>
      <c r="P13" s="94">
        <f t="shared" si="5"/>
        <v>62550.479999999996</v>
      </c>
      <c r="Q13" s="114">
        <f t="shared" ref="Q13:Q19" si="17">ROUND(Q12*(1+$C$24),4)</f>
        <v>3.7600000000000001E-2</v>
      </c>
      <c r="R13" s="102">
        <f t="shared" si="6"/>
        <v>6580.04</v>
      </c>
      <c r="S13" s="94">
        <f t="shared" si="7"/>
        <v>78960.479999999996</v>
      </c>
      <c r="T13" s="114">
        <f t="shared" ref="T13:T19" si="18">ROUND(T12*(1+$C$24),4)</f>
        <v>3.39E-2</v>
      </c>
      <c r="U13" s="102">
        <f t="shared" si="8"/>
        <v>7627.53</v>
      </c>
      <c r="V13" s="94">
        <f t="shared" si="9"/>
        <v>91530.36</v>
      </c>
      <c r="W13" s="114">
        <f t="shared" ref="W13:W19" si="19">ROUND(W12*(1+$C$24),4)</f>
        <v>3.0499999999999999E-2</v>
      </c>
      <c r="X13" s="102">
        <f t="shared" si="10"/>
        <v>8387.5300000000007</v>
      </c>
      <c r="Y13" s="95">
        <f t="shared" si="11"/>
        <v>100650.36000000002</v>
      </c>
    </row>
    <row r="14" spans="1:26" x14ac:dyDescent="0.65">
      <c r="A14" s="223" t="s">
        <v>202</v>
      </c>
      <c r="B14" s="224"/>
      <c r="C14" s="112">
        <f t="shared" si="12"/>
        <v>15685.18</v>
      </c>
      <c r="D14" s="94">
        <f t="shared" si="13"/>
        <v>188222.16</v>
      </c>
      <c r="E14" s="90" t="s">
        <v>188</v>
      </c>
      <c r="F14" s="90" t="s">
        <v>188</v>
      </c>
      <c r="G14" s="90" t="s">
        <v>188</v>
      </c>
      <c r="H14" s="114">
        <f t="shared" si="14"/>
        <v>5.2400000000000002E-2</v>
      </c>
      <c r="I14" s="102">
        <f t="shared" si="0"/>
        <v>1310.05</v>
      </c>
      <c r="J14" s="94">
        <f t="shared" si="1"/>
        <v>15720.599999999999</v>
      </c>
      <c r="K14" s="114">
        <f t="shared" si="15"/>
        <v>4.7100000000000003E-2</v>
      </c>
      <c r="L14" s="102">
        <f t="shared" si="2"/>
        <v>3532.55</v>
      </c>
      <c r="M14" s="94">
        <f t="shared" si="3"/>
        <v>42390.600000000006</v>
      </c>
      <c r="N14" s="114">
        <f t="shared" si="16"/>
        <v>4.2299999999999997E-2</v>
      </c>
      <c r="O14" s="102">
        <f t="shared" si="4"/>
        <v>5287.54</v>
      </c>
      <c r="P14" s="94">
        <f t="shared" si="5"/>
        <v>63450.479999999996</v>
      </c>
      <c r="Q14" s="114">
        <f t="shared" si="17"/>
        <v>3.8199999999999998E-2</v>
      </c>
      <c r="R14" s="102">
        <f t="shared" si="6"/>
        <v>6685.04</v>
      </c>
      <c r="S14" s="94">
        <f t="shared" si="7"/>
        <v>80220.479999999996</v>
      </c>
      <c r="T14" s="114">
        <f t="shared" si="18"/>
        <v>3.44E-2</v>
      </c>
      <c r="U14" s="102">
        <f t="shared" si="8"/>
        <v>7740.03</v>
      </c>
      <c r="V14" s="94">
        <f t="shared" si="9"/>
        <v>92880.36</v>
      </c>
      <c r="W14" s="114">
        <f t="shared" si="19"/>
        <v>3.1E-2</v>
      </c>
      <c r="X14" s="102">
        <f t="shared" si="10"/>
        <v>8525.0300000000007</v>
      </c>
      <c r="Y14" s="95">
        <f t="shared" si="11"/>
        <v>102300.36000000002</v>
      </c>
    </row>
    <row r="15" spans="1:26" x14ac:dyDescent="0.65">
      <c r="A15" s="223" t="s">
        <v>203</v>
      </c>
      <c r="B15" s="224"/>
      <c r="C15" s="112">
        <f t="shared" si="12"/>
        <v>15920.46</v>
      </c>
      <c r="D15" s="94">
        <f t="shared" si="13"/>
        <v>191045.52</v>
      </c>
      <c r="E15" s="90" t="s">
        <v>188</v>
      </c>
      <c r="F15" s="90" t="s">
        <v>188</v>
      </c>
      <c r="G15" s="90" t="s">
        <v>188</v>
      </c>
      <c r="H15" s="114">
        <f t="shared" si="14"/>
        <v>5.3199999999999997E-2</v>
      </c>
      <c r="I15" s="102">
        <f t="shared" si="0"/>
        <v>1330.05</v>
      </c>
      <c r="J15" s="94">
        <f t="shared" si="1"/>
        <v>15960.599999999999</v>
      </c>
      <c r="K15" s="114">
        <f t="shared" si="15"/>
        <v>4.7800000000000002E-2</v>
      </c>
      <c r="L15" s="102">
        <f t="shared" si="2"/>
        <v>3585.05</v>
      </c>
      <c r="M15" s="94">
        <f t="shared" si="3"/>
        <v>43020.600000000006</v>
      </c>
      <c r="N15" s="114">
        <f t="shared" si="16"/>
        <v>4.2900000000000001E-2</v>
      </c>
      <c r="O15" s="102">
        <f t="shared" si="4"/>
        <v>5362.54</v>
      </c>
      <c r="P15" s="94">
        <f t="shared" si="5"/>
        <v>64350.479999999996</v>
      </c>
      <c r="Q15" s="114">
        <f t="shared" si="17"/>
        <v>3.8800000000000001E-2</v>
      </c>
      <c r="R15" s="102">
        <f t="shared" si="6"/>
        <v>6790.04</v>
      </c>
      <c r="S15" s="94">
        <f t="shared" si="7"/>
        <v>81480.479999999996</v>
      </c>
      <c r="T15" s="114">
        <f t="shared" si="18"/>
        <v>3.49E-2</v>
      </c>
      <c r="U15" s="102">
        <f t="shared" si="8"/>
        <v>7852.53</v>
      </c>
      <c r="V15" s="94">
        <f t="shared" si="9"/>
        <v>94230.36</v>
      </c>
      <c r="W15" s="114">
        <f t="shared" si="19"/>
        <v>3.15E-2</v>
      </c>
      <c r="X15" s="102">
        <f t="shared" si="10"/>
        <v>8662.5300000000007</v>
      </c>
      <c r="Y15" s="95">
        <f t="shared" si="11"/>
        <v>103950.36000000002</v>
      </c>
    </row>
    <row r="16" spans="1:26" x14ac:dyDescent="0.65">
      <c r="A16" s="223" t="s">
        <v>204</v>
      </c>
      <c r="B16" s="224"/>
      <c r="C16" s="112">
        <f t="shared" si="12"/>
        <v>16159.27</v>
      </c>
      <c r="D16" s="94">
        <f t="shared" si="13"/>
        <v>193911.24</v>
      </c>
      <c r="E16" s="90" t="s">
        <v>188</v>
      </c>
      <c r="F16" s="90" t="s">
        <v>188</v>
      </c>
      <c r="G16" s="90" t="s">
        <v>188</v>
      </c>
      <c r="H16" s="114">
        <f t="shared" si="14"/>
        <v>5.3999999999999999E-2</v>
      </c>
      <c r="I16" s="102">
        <f t="shared" si="0"/>
        <v>1350.05</v>
      </c>
      <c r="J16" s="94">
        <f t="shared" si="1"/>
        <v>16200.599999999999</v>
      </c>
      <c r="K16" s="114">
        <f t="shared" si="15"/>
        <v>4.8500000000000001E-2</v>
      </c>
      <c r="L16" s="102">
        <f t="shared" si="2"/>
        <v>3637.55</v>
      </c>
      <c r="M16" s="94">
        <f t="shared" si="3"/>
        <v>43650.600000000006</v>
      </c>
      <c r="N16" s="114">
        <f t="shared" si="16"/>
        <v>4.3499999999999997E-2</v>
      </c>
      <c r="O16" s="102">
        <f t="shared" si="4"/>
        <v>5437.54</v>
      </c>
      <c r="P16" s="94">
        <f t="shared" si="5"/>
        <v>65250.479999999996</v>
      </c>
      <c r="Q16" s="114">
        <f t="shared" si="17"/>
        <v>3.9399999999999998E-2</v>
      </c>
      <c r="R16" s="102">
        <f t="shared" si="6"/>
        <v>6895.04</v>
      </c>
      <c r="S16" s="94">
        <f t="shared" si="7"/>
        <v>82740.479999999996</v>
      </c>
      <c r="T16" s="114">
        <f t="shared" si="18"/>
        <v>3.5400000000000001E-2</v>
      </c>
      <c r="U16" s="102">
        <f t="shared" si="8"/>
        <v>7965.04</v>
      </c>
      <c r="V16" s="94">
        <f t="shared" si="9"/>
        <v>95580.479999999996</v>
      </c>
      <c r="W16" s="114">
        <f t="shared" si="19"/>
        <v>3.2000000000000001E-2</v>
      </c>
      <c r="X16" s="102">
        <f t="shared" si="10"/>
        <v>8800.0300000000007</v>
      </c>
      <c r="Y16" s="95">
        <f t="shared" si="11"/>
        <v>105600.36000000002</v>
      </c>
    </row>
    <row r="17" spans="1:25" x14ac:dyDescent="0.65">
      <c r="A17" s="223" t="s">
        <v>205</v>
      </c>
      <c r="B17" s="224"/>
      <c r="C17" s="112">
        <f t="shared" si="12"/>
        <v>16401.66</v>
      </c>
      <c r="D17" s="94">
        <f t="shared" si="13"/>
        <v>196819.91999999998</v>
      </c>
      <c r="E17" s="90" t="s">
        <v>188</v>
      </c>
      <c r="F17" s="90" t="s">
        <v>188</v>
      </c>
      <c r="G17" s="90" t="s">
        <v>188</v>
      </c>
      <c r="H17" s="114">
        <f t="shared" si="14"/>
        <v>5.4800000000000001E-2</v>
      </c>
      <c r="I17" s="102">
        <f t="shared" si="0"/>
        <v>1370.05</v>
      </c>
      <c r="J17" s="94">
        <f t="shared" si="1"/>
        <v>16440.599999999999</v>
      </c>
      <c r="K17" s="114">
        <f t="shared" si="15"/>
        <v>4.9200000000000001E-2</v>
      </c>
      <c r="L17" s="102">
        <f t="shared" si="2"/>
        <v>3690.05</v>
      </c>
      <c r="M17" s="94">
        <f t="shared" si="3"/>
        <v>44280.600000000006</v>
      </c>
      <c r="N17" s="114">
        <f t="shared" si="16"/>
        <v>4.4200000000000003E-2</v>
      </c>
      <c r="O17" s="102">
        <f t="shared" si="4"/>
        <v>5525.04</v>
      </c>
      <c r="P17" s="94">
        <f t="shared" si="5"/>
        <v>66300.479999999996</v>
      </c>
      <c r="Q17" s="114">
        <f t="shared" si="17"/>
        <v>0.04</v>
      </c>
      <c r="R17" s="102">
        <f t="shared" si="6"/>
        <v>7000.04</v>
      </c>
      <c r="S17" s="94">
        <f t="shared" si="7"/>
        <v>84000.48</v>
      </c>
      <c r="T17" s="114">
        <f t="shared" si="18"/>
        <v>3.5900000000000001E-2</v>
      </c>
      <c r="U17" s="102">
        <f t="shared" si="8"/>
        <v>8077.54</v>
      </c>
      <c r="V17" s="94">
        <f t="shared" si="9"/>
        <v>96930.48</v>
      </c>
      <c r="W17" s="114">
        <f t="shared" si="19"/>
        <v>3.2500000000000001E-2</v>
      </c>
      <c r="X17" s="102">
        <f>ROUND((W$9-25000)*W17,2)</f>
        <v>8937.5300000000007</v>
      </c>
      <c r="Y17" s="95">
        <f t="shared" si="11"/>
        <v>107250.36000000002</v>
      </c>
    </row>
    <row r="18" spans="1:25" x14ac:dyDescent="0.65">
      <c r="A18" s="223" t="s">
        <v>206</v>
      </c>
      <c r="B18" s="224"/>
      <c r="C18" s="112">
        <f t="shared" si="12"/>
        <v>16647.68</v>
      </c>
      <c r="D18" s="94">
        <f t="shared" si="13"/>
        <v>199772.16</v>
      </c>
      <c r="E18" s="90" t="s">
        <v>188</v>
      </c>
      <c r="F18" s="90" t="s">
        <v>188</v>
      </c>
      <c r="G18" s="90" t="s">
        <v>188</v>
      </c>
      <c r="H18" s="114">
        <f t="shared" si="14"/>
        <v>5.5599999999999997E-2</v>
      </c>
      <c r="I18" s="102">
        <f t="shared" si="0"/>
        <v>1390.06</v>
      </c>
      <c r="J18" s="94">
        <f t="shared" si="1"/>
        <v>16680.72</v>
      </c>
      <c r="K18" s="114">
        <f t="shared" si="15"/>
        <v>4.99E-2</v>
      </c>
      <c r="L18" s="102">
        <f t="shared" si="2"/>
        <v>3742.55</v>
      </c>
      <c r="M18" s="94">
        <f t="shared" si="3"/>
        <v>44910.600000000006</v>
      </c>
      <c r="N18" s="114">
        <f t="shared" si="16"/>
        <v>4.4900000000000002E-2</v>
      </c>
      <c r="O18" s="102">
        <f t="shared" si="4"/>
        <v>5612.54</v>
      </c>
      <c r="P18" s="94">
        <f t="shared" si="5"/>
        <v>67350.48</v>
      </c>
      <c r="Q18" s="114">
        <f t="shared" si="17"/>
        <v>4.0599999999999997E-2</v>
      </c>
      <c r="R18" s="102">
        <f t="shared" si="6"/>
        <v>7105.04</v>
      </c>
      <c r="S18" s="94">
        <f t="shared" si="7"/>
        <v>85260.479999999996</v>
      </c>
      <c r="T18" s="114">
        <f t="shared" si="18"/>
        <v>3.6400000000000002E-2</v>
      </c>
      <c r="U18" s="102">
        <f t="shared" si="8"/>
        <v>8190.04</v>
      </c>
      <c r="V18" s="94">
        <f t="shared" si="9"/>
        <v>98280.48</v>
      </c>
      <c r="W18" s="114">
        <f t="shared" si="19"/>
        <v>3.3000000000000002E-2</v>
      </c>
      <c r="X18" s="102">
        <f t="shared" si="10"/>
        <v>9075.0300000000007</v>
      </c>
      <c r="Y18" s="95">
        <f t="shared" si="11"/>
        <v>108900.36000000002</v>
      </c>
    </row>
    <row r="19" spans="1:25" x14ac:dyDescent="0.65">
      <c r="A19" s="223" t="s">
        <v>207</v>
      </c>
      <c r="B19" s="224"/>
      <c r="C19" s="112">
        <f t="shared" si="12"/>
        <v>16897.400000000001</v>
      </c>
      <c r="D19" s="94">
        <f t="shared" si="13"/>
        <v>202768.80000000002</v>
      </c>
      <c r="E19" s="90" t="s">
        <v>188</v>
      </c>
      <c r="F19" s="90" t="s">
        <v>188</v>
      </c>
      <c r="G19" s="90" t="s">
        <v>188</v>
      </c>
      <c r="H19" s="114">
        <f t="shared" si="14"/>
        <v>5.6399999999999999E-2</v>
      </c>
      <c r="I19" s="102">
        <f t="shared" si="0"/>
        <v>1410.06</v>
      </c>
      <c r="J19" s="94">
        <f t="shared" si="1"/>
        <v>16920.72</v>
      </c>
      <c r="K19" s="114">
        <f t="shared" si="15"/>
        <v>5.0599999999999999E-2</v>
      </c>
      <c r="L19" s="102">
        <f t="shared" si="2"/>
        <v>3795.05</v>
      </c>
      <c r="M19" s="94">
        <f t="shared" si="3"/>
        <v>45540.600000000006</v>
      </c>
      <c r="N19" s="114">
        <f t="shared" si="16"/>
        <v>4.5600000000000002E-2</v>
      </c>
      <c r="O19" s="102">
        <f t="shared" si="4"/>
        <v>5700.05</v>
      </c>
      <c r="P19" s="94">
        <f t="shared" si="5"/>
        <v>68400.600000000006</v>
      </c>
      <c r="Q19" s="114">
        <f t="shared" si="17"/>
        <v>4.1200000000000001E-2</v>
      </c>
      <c r="R19" s="102">
        <f t="shared" si="6"/>
        <v>7210.04</v>
      </c>
      <c r="S19" s="94">
        <f t="shared" si="7"/>
        <v>86520.48</v>
      </c>
      <c r="T19" s="114">
        <f t="shared" si="18"/>
        <v>3.6900000000000002E-2</v>
      </c>
      <c r="U19" s="102">
        <f t="shared" si="8"/>
        <v>8302.5400000000009</v>
      </c>
      <c r="V19" s="94">
        <f t="shared" si="9"/>
        <v>99630.48000000001</v>
      </c>
      <c r="W19" s="114">
        <f t="shared" si="19"/>
        <v>3.3500000000000002E-2</v>
      </c>
      <c r="X19" s="102">
        <f t="shared" si="10"/>
        <v>9212.5300000000007</v>
      </c>
      <c r="Y19" s="95">
        <f t="shared" si="11"/>
        <v>110550.36000000002</v>
      </c>
    </row>
    <row r="20" spans="1:25" s="100" customFormat="1" ht="14.5" x14ac:dyDescent="0.7">
      <c r="A20" s="205" t="s">
        <v>221</v>
      </c>
      <c r="B20" s="206"/>
      <c r="C20" s="115"/>
      <c r="D20" s="116">
        <f>SUM(D11:D19)</f>
        <v>1720680.3599999999</v>
      </c>
      <c r="E20" s="96"/>
      <c r="F20" s="97"/>
      <c r="G20" s="98">
        <f>SUM(G11:G19)</f>
        <v>0</v>
      </c>
      <c r="H20" s="96"/>
      <c r="I20" s="97"/>
      <c r="J20" s="98">
        <f>SUM(J11:J19)</f>
        <v>143645.64000000001</v>
      </c>
      <c r="K20" s="96"/>
      <c r="L20" s="97"/>
      <c r="M20" s="98">
        <f>SUM(M11:M19)</f>
        <v>387185.4</v>
      </c>
      <c r="N20" s="96"/>
      <c r="O20" s="97"/>
      <c r="P20" s="98">
        <f>SUM(P11:P19)</f>
        <v>580054.43999999994</v>
      </c>
      <c r="Q20" s="96"/>
      <c r="R20" s="97"/>
      <c r="S20" s="98">
        <f>SUM(S11:S19)</f>
        <v>733534.32</v>
      </c>
      <c r="T20" s="96"/>
      <c r="U20" s="97"/>
      <c r="V20" s="98">
        <f>SUM(V11:V19)</f>
        <v>848073.72</v>
      </c>
      <c r="W20" s="96"/>
      <c r="X20" s="97"/>
      <c r="Y20" s="99">
        <f>SUM(Y11:Y19)</f>
        <v>935883.24</v>
      </c>
    </row>
    <row r="21" spans="1:25" ht="15" thickBot="1" x14ac:dyDescent="0.8">
      <c r="A21" s="69"/>
      <c r="Y21" s="70"/>
    </row>
    <row r="22" spans="1:25" ht="15.25" thickBot="1" x14ac:dyDescent="0.85">
      <c r="A22" s="196" t="s">
        <v>221</v>
      </c>
      <c r="B22" s="197"/>
      <c r="C22" s="101">
        <f>SUM(E20:Y20)+D20</f>
        <v>5349057.1199999992</v>
      </c>
      <c r="D22" s="122"/>
      <c r="E22" s="102"/>
      <c r="V22" s="85"/>
      <c r="Y22" s="70"/>
    </row>
    <row r="23" spans="1:25" x14ac:dyDescent="0.65">
      <c r="A23" s="69"/>
      <c r="K23" s="117"/>
      <c r="L23" s="117"/>
      <c r="Y23" s="70"/>
    </row>
    <row r="24" spans="1:25" x14ac:dyDescent="0.65">
      <c r="A24" s="136" t="s">
        <v>189</v>
      </c>
      <c r="C24" s="118">
        <v>1.4999999999999999E-2</v>
      </c>
      <c r="Y24" s="70"/>
    </row>
    <row r="25" spans="1:25" x14ac:dyDescent="0.65">
      <c r="A25" s="136" t="s">
        <v>190</v>
      </c>
      <c r="C25" s="119">
        <v>0.05</v>
      </c>
      <c r="Y25" s="70"/>
    </row>
    <row r="26" spans="1:25" ht="15" thickBot="1" x14ac:dyDescent="0.8">
      <c r="A26" s="144" t="s">
        <v>191</v>
      </c>
      <c r="B26" s="107"/>
      <c r="C26" s="107"/>
      <c r="D26" s="107"/>
      <c r="E26" s="107"/>
      <c r="F26" s="107"/>
      <c r="G26" s="107"/>
      <c r="H26" s="120">
        <v>1</v>
      </c>
      <c r="I26" s="107"/>
      <c r="J26" s="107"/>
      <c r="K26" s="120">
        <v>0.9</v>
      </c>
      <c r="L26" s="107"/>
      <c r="M26" s="107"/>
      <c r="N26" s="120">
        <v>0.9</v>
      </c>
      <c r="O26" s="107"/>
      <c r="P26" s="107"/>
      <c r="Q26" s="120">
        <v>0.9</v>
      </c>
      <c r="R26" s="107"/>
      <c r="S26" s="107"/>
      <c r="T26" s="120">
        <v>0.9</v>
      </c>
      <c r="U26" s="107"/>
      <c r="V26" s="107"/>
      <c r="W26" s="120">
        <v>0.9</v>
      </c>
      <c r="X26" s="107"/>
      <c r="Y26" s="109"/>
    </row>
    <row r="28" spans="1:25" ht="15" thickBot="1" x14ac:dyDescent="0.8"/>
    <row r="29" spans="1:25" ht="14.5" x14ac:dyDescent="0.7">
      <c r="A29" s="215" t="s">
        <v>208</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7"/>
    </row>
    <row r="30" spans="1:25" x14ac:dyDescent="0.65">
      <c r="A30" s="69"/>
      <c r="Y30" s="70"/>
    </row>
    <row r="31" spans="1:25" ht="14.5" x14ac:dyDescent="0.7">
      <c r="A31" s="205" t="s">
        <v>163</v>
      </c>
      <c r="B31" s="209"/>
      <c r="C31" s="218" t="s">
        <v>164</v>
      </c>
      <c r="D31" s="219"/>
      <c r="E31" s="218" t="s">
        <v>165</v>
      </c>
      <c r="F31" s="220"/>
      <c r="G31" s="219"/>
      <c r="H31" s="218" t="s">
        <v>166</v>
      </c>
      <c r="I31" s="220"/>
      <c r="J31" s="219"/>
      <c r="K31" s="218" t="s">
        <v>167</v>
      </c>
      <c r="L31" s="220"/>
      <c r="M31" s="219"/>
      <c r="N31" s="218" t="s">
        <v>168</v>
      </c>
      <c r="O31" s="220"/>
      <c r="P31" s="219"/>
      <c r="Q31" s="218" t="s">
        <v>169</v>
      </c>
      <c r="R31" s="220"/>
      <c r="S31" s="219"/>
      <c r="T31" s="218" t="s">
        <v>170</v>
      </c>
      <c r="U31" s="220"/>
      <c r="V31" s="219"/>
      <c r="W31" s="218" t="s">
        <v>171</v>
      </c>
      <c r="X31" s="220"/>
      <c r="Y31" s="221"/>
    </row>
    <row r="32" spans="1:25" ht="14.5" hidden="1" x14ac:dyDescent="0.7">
      <c r="A32" s="69"/>
      <c r="B32" s="122" t="s">
        <v>172</v>
      </c>
      <c r="C32" s="71"/>
      <c r="D32" s="134"/>
      <c r="E32" s="72" t="s">
        <v>173</v>
      </c>
      <c r="G32" s="73"/>
      <c r="H32" s="72" t="s">
        <v>174</v>
      </c>
      <c r="J32" s="73"/>
      <c r="K32" s="72" t="s">
        <v>175</v>
      </c>
      <c r="M32" s="73"/>
      <c r="N32" s="72" t="s">
        <v>176</v>
      </c>
      <c r="P32" s="73"/>
      <c r="Q32" s="72" t="s">
        <v>177</v>
      </c>
      <c r="S32" s="73"/>
      <c r="T32" s="72" t="s">
        <v>178</v>
      </c>
      <c r="V32" s="73"/>
      <c r="W32" s="72" t="s">
        <v>179</v>
      </c>
      <c r="Y32" s="70"/>
    </row>
    <row r="33" spans="1:25" s="81" customFormat="1" ht="14.5" x14ac:dyDescent="0.7">
      <c r="A33" s="205" t="s">
        <v>193</v>
      </c>
      <c r="B33" s="209"/>
      <c r="C33" s="75">
        <v>0</v>
      </c>
      <c r="D33" s="76">
        <v>50000</v>
      </c>
      <c r="E33" s="77">
        <v>0</v>
      </c>
      <c r="F33" s="78"/>
      <c r="G33" s="79">
        <v>50000</v>
      </c>
      <c r="H33" s="77">
        <v>50001</v>
      </c>
      <c r="I33" s="78"/>
      <c r="J33" s="79">
        <v>100000</v>
      </c>
      <c r="K33" s="77">
        <v>100001</v>
      </c>
      <c r="L33" s="78"/>
      <c r="M33" s="79">
        <v>150000</v>
      </c>
      <c r="N33" s="77">
        <v>150001</v>
      </c>
      <c r="O33" s="78"/>
      <c r="P33" s="79">
        <v>200000</v>
      </c>
      <c r="Q33" s="77">
        <v>200001</v>
      </c>
      <c r="R33" s="78"/>
      <c r="S33" s="79">
        <v>250000</v>
      </c>
      <c r="T33" s="77">
        <v>251000</v>
      </c>
      <c r="U33" s="78"/>
      <c r="V33" s="79">
        <v>300000</v>
      </c>
      <c r="W33" s="77">
        <v>300001</v>
      </c>
      <c r="X33" s="78"/>
      <c r="Y33" s="80">
        <f>W33+49999</f>
        <v>350000</v>
      </c>
    </row>
    <row r="34" spans="1:25" s="85" customFormat="1" ht="14.5" x14ac:dyDescent="0.7">
      <c r="A34" s="210" t="s">
        <v>194</v>
      </c>
      <c r="B34" s="211"/>
      <c r="C34" s="84"/>
      <c r="D34" s="135"/>
      <c r="E34" s="212" t="s">
        <v>182</v>
      </c>
      <c r="F34" s="213"/>
      <c r="G34" s="214"/>
      <c r="H34" s="198">
        <f>ROUND(MEDIAN(H33,J33),0)</f>
        <v>75001</v>
      </c>
      <c r="I34" s="225"/>
      <c r="J34" s="199"/>
      <c r="K34" s="198">
        <f>ROUND(MEDIAN(K33,M33),0)</f>
        <v>125001</v>
      </c>
      <c r="L34" s="225"/>
      <c r="M34" s="199"/>
      <c r="N34" s="198">
        <f>ROUND(MEDIAN(N33,P33),0)</f>
        <v>175001</v>
      </c>
      <c r="O34" s="225"/>
      <c r="P34" s="199"/>
      <c r="Q34" s="198">
        <f>ROUND(MEDIAN(Q33,S33),0)</f>
        <v>225001</v>
      </c>
      <c r="R34" s="225"/>
      <c r="S34" s="199"/>
      <c r="T34" s="198">
        <f>ROUND(MEDIAN(T33,V33),0)</f>
        <v>275500</v>
      </c>
      <c r="U34" s="225"/>
      <c r="V34" s="199"/>
      <c r="W34" s="198">
        <f>ROUND(MEDIAN(W33,Y33),0)</f>
        <v>325001</v>
      </c>
      <c r="X34" s="225"/>
      <c r="Y34" s="200"/>
    </row>
    <row r="35" spans="1:25" s="2" customFormat="1" ht="24.25" x14ac:dyDescent="0.7">
      <c r="A35" s="86" t="s">
        <v>196</v>
      </c>
      <c r="C35" s="125" t="s">
        <v>197</v>
      </c>
      <c r="D35" s="126" t="s">
        <v>198</v>
      </c>
      <c r="E35" s="125" t="s">
        <v>184</v>
      </c>
      <c r="F35" s="87" t="s">
        <v>185</v>
      </c>
      <c r="G35" s="126" t="s">
        <v>186</v>
      </c>
      <c r="H35" s="125" t="s">
        <v>184</v>
      </c>
      <c r="I35" s="87" t="s">
        <v>185</v>
      </c>
      <c r="J35" s="126" t="s">
        <v>186</v>
      </c>
      <c r="K35" s="125" t="s">
        <v>184</v>
      </c>
      <c r="L35" s="87" t="s">
        <v>185</v>
      </c>
      <c r="M35" s="126" t="s">
        <v>186</v>
      </c>
      <c r="N35" s="125" t="s">
        <v>184</v>
      </c>
      <c r="O35" s="87" t="s">
        <v>185</v>
      </c>
      <c r="P35" s="126" t="s">
        <v>186</v>
      </c>
      <c r="Q35" s="111"/>
      <c r="R35" s="87" t="s">
        <v>185</v>
      </c>
      <c r="S35" s="126" t="s">
        <v>186</v>
      </c>
      <c r="T35" s="125" t="s">
        <v>184</v>
      </c>
      <c r="U35" s="87" t="s">
        <v>185</v>
      </c>
      <c r="V35" s="126" t="s">
        <v>186</v>
      </c>
      <c r="W35" s="125" t="s">
        <v>184</v>
      </c>
      <c r="X35" s="87" t="s">
        <v>185</v>
      </c>
      <c r="Y35" s="89" t="s">
        <v>186</v>
      </c>
    </row>
    <row r="36" spans="1:25" x14ac:dyDescent="0.65">
      <c r="A36" s="223" t="s">
        <v>199</v>
      </c>
      <c r="B36" s="224"/>
      <c r="C36" s="121">
        <v>16000</v>
      </c>
      <c r="D36" s="94">
        <f>C36*12</f>
        <v>192000</v>
      </c>
      <c r="E36" s="90" t="s">
        <v>188</v>
      </c>
      <c r="F36" s="90" t="s">
        <v>188</v>
      </c>
      <c r="G36" s="90" t="s">
        <v>188</v>
      </c>
      <c r="H36" s="93">
        <f>ROUND(C50*H$51,4)</f>
        <v>0.05</v>
      </c>
      <c r="I36" s="102">
        <f>ROUND(H$34*H36,2)</f>
        <v>3750.05</v>
      </c>
      <c r="J36" s="94">
        <f>I36*12</f>
        <v>45000.600000000006</v>
      </c>
      <c r="K36" s="93">
        <f>ROUND(H36*K$51,4)</f>
        <v>4.4999999999999998E-2</v>
      </c>
      <c r="L36" s="102">
        <f>ROUND(K$34*K36,2)</f>
        <v>5625.05</v>
      </c>
      <c r="M36" s="94">
        <f>L36*12</f>
        <v>67500.600000000006</v>
      </c>
      <c r="N36" s="93">
        <f>ROUND(K36*N$51,4)</f>
        <v>4.0500000000000001E-2</v>
      </c>
      <c r="O36" s="102">
        <f>ROUND(N$34*N36,2)</f>
        <v>7087.54</v>
      </c>
      <c r="P36" s="94">
        <f>O36*12</f>
        <v>85050.48</v>
      </c>
      <c r="Q36" s="93">
        <f>ROUND(N36*Q$51,4)</f>
        <v>3.6499999999999998E-2</v>
      </c>
      <c r="R36" s="102">
        <f>ROUND(Q$34*Q36,2)</f>
        <v>8212.5400000000009</v>
      </c>
      <c r="S36" s="94">
        <f>R36*12</f>
        <v>98550.48000000001</v>
      </c>
      <c r="T36" s="93">
        <f>ROUND(Q36*T$51,4)</f>
        <v>3.2899999999999999E-2</v>
      </c>
      <c r="U36" s="102">
        <f>ROUND(T$34*T36,2)</f>
        <v>9063.9500000000007</v>
      </c>
      <c r="V36" s="94">
        <f>U36*12</f>
        <v>108767.40000000001</v>
      </c>
      <c r="W36" s="93">
        <f>ROUND(T36*W$51,4)</f>
        <v>2.9600000000000001E-2</v>
      </c>
      <c r="X36" s="102">
        <f>ROUND(W$34*W36,2)</f>
        <v>9620.0300000000007</v>
      </c>
      <c r="Y36" s="95">
        <f>X36*12</f>
        <v>115440.36000000002</v>
      </c>
    </row>
    <row r="37" spans="1:25" x14ac:dyDescent="0.65">
      <c r="A37" s="223" t="s">
        <v>200</v>
      </c>
      <c r="B37" s="224"/>
      <c r="C37" s="121">
        <f>ROUND(C36*(1+$C$49),2)</f>
        <v>16240</v>
      </c>
      <c r="D37" s="94">
        <f>C37*12</f>
        <v>194880</v>
      </c>
      <c r="E37" s="90" t="s">
        <v>188</v>
      </c>
      <c r="F37" s="90" t="s">
        <v>188</v>
      </c>
      <c r="G37" s="90" t="s">
        <v>188</v>
      </c>
      <c r="H37" s="93">
        <f>ROUND(H36*(1+$C$49),4)</f>
        <v>5.0799999999999998E-2</v>
      </c>
      <c r="I37" s="102">
        <f t="shared" ref="I37:I44" si="20">ROUND(H$34*H37,2)</f>
        <v>3810.05</v>
      </c>
      <c r="J37" s="94">
        <f t="shared" ref="J37:J44" si="21">I37*12</f>
        <v>45720.600000000006</v>
      </c>
      <c r="K37" s="93">
        <f>ROUND(K36*(1+$C$49),4)</f>
        <v>4.5699999999999998E-2</v>
      </c>
      <c r="L37" s="102">
        <f t="shared" ref="L37:L44" si="22">ROUND(K$34*K37,2)</f>
        <v>5712.55</v>
      </c>
      <c r="M37" s="94">
        <f t="shared" ref="M37:M44" si="23">L37*12</f>
        <v>68550.600000000006</v>
      </c>
      <c r="N37" s="93">
        <f>ROUND(N36*(1+$C$49),4)</f>
        <v>4.1099999999999998E-2</v>
      </c>
      <c r="O37" s="102">
        <f t="shared" ref="O37:O44" si="24">ROUND(N$34*N37,2)</f>
        <v>7192.54</v>
      </c>
      <c r="P37" s="94">
        <f t="shared" ref="P37:P44" si="25">O37*12</f>
        <v>86310.48</v>
      </c>
      <c r="Q37" s="93">
        <f>ROUND(Q36*(1+$C$49),4)</f>
        <v>3.6999999999999998E-2</v>
      </c>
      <c r="R37" s="102">
        <f t="shared" ref="R37:R44" si="26">ROUND(Q$34*Q37,2)</f>
        <v>8325.0400000000009</v>
      </c>
      <c r="S37" s="94">
        <f t="shared" ref="S37:S44" si="27">R37*12</f>
        <v>99900.48000000001</v>
      </c>
      <c r="T37" s="93">
        <f>ROUND(T36*(1+$C$49),4)</f>
        <v>3.3399999999999999E-2</v>
      </c>
      <c r="U37" s="102">
        <f t="shared" ref="U37:U44" si="28">ROUND(T$34*T37,2)</f>
        <v>9201.7000000000007</v>
      </c>
      <c r="V37" s="94">
        <f t="shared" ref="V37:V44" si="29">U37*12</f>
        <v>110420.40000000001</v>
      </c>
      <c r="W37" s="93">
        <f>ROUND(W36*(1+$C$49),4)</f>
        <v>0.03</v>
      </c>
      <c r="X37" s="102">
        <f t="shared" ref="X37:X44" si="30">ROUND(W$34*W37,2)</f>
        <v>9750.0300000000007</v>
      </c>
      <c r="Y37" s="95">
        <f t="shared" ref="Y37:Y44" si="31">X37*12</f>
        <v>117000.36000000002</v>
      </c>
    </row>
    <row r="38" spans="1:25" x14ac:dyDescent="0.65">
      <c r="A38" s="223" t="s">
        <v>201</v>
      </c>
      <c r="B38" s="224"/>
      <c r="C38" s="121">
        <f t="shared" ref="C38:C44" si="32">ROUND(C37*(1+$C$49),2)</f>
        <v>16483.599999999999</v>
      </c>
      <c r="D38" s="94">
        <f t="shared" ref="D38:D44" si="33">C38*12</f>
        <v>197803.19999999998</v>
      </c>
      <c r="E38" s="90" t="s">
        <v>188</v>
      </c>
      <c r="F38" s="90" t="s">
        <v>188</v>
      </c>
      <c r="G38" s="90" t="s">
        <v>188</v>
      </c>
      <c r="H38" s="93">
        <f t="shared" ref="H38:H44" si="34">ROUND(H37*(1+$C$49),4)</f>
        <v>5.16E-2</v>
      </c>
      <c r="I38" s="102">
        <f t="shared" si="20"/>
        <v>3870.05</v>
      </c>
      <c r="J38" s="94">
        <f t="shared" si="21"/>
        <v>46440.600000000006</v>
      </c>
      <c r="K38" s="93">
        <f t="shared" ref="K38:K44" si="35">ROUND(K37*(1+$C$49),4)</f>
        <v>4.6399999999999997E-2</v>
      </c>
      <c r="L38" s="102">
        <f t="shared" si="22"/>
        <v>5800.05</v>
      </c>
      <c r="M38" s="94">
        <f t="shared" si="23"/>
        <v>69600.600000000006</v>
      </c>
      <c r="N38" s="93">
        <f t="shared" ref="N38:N44" si="36">ROUND(N37*(1+$C$49),4)</f>
        <v>4.1700000000000001E-2</v>
      </c>
      <c r="O38" s="102">
        <f t="shared" si="24"/>
        <v>7297.54</v>
      </c>
      <c r="P38" s="94">
        <f t="shared" si="25"/>
        <v>87570.48</v>
      </c>
      <c r="Q38" s="93">
        <f t="shared" ref="Q38:Q44" si="37">ROUND(Q37*(1+$C$49),4)</f>
        <v>3.7600000000000001E-2</v>
      </c>
      <c r="R38" s="102">
        <f t="shared" si="26"/>
        <v>8460.0400000000009</v>
      </c>
      <c r="S38" s="94">
        <f t="shared" si="27"/>
        <v>101520.48000000001</v>
      </c>
      <c r="T38" s="93">
        <f t="shared" ref="T38:T44" si="38">ROUND(T37*(1+$C$49),4)</f>
        <v>3.39E-2</v>
      </c>
      <c r="U38" s="102">
        <f t="shared" si="28"/>
        <v>9339.4500000000007</v>
      </c>
      <c r="V38" s="94">
        <f t="shared" si="29"/>
        <v>112073.40000000001</v>
      </c>
      <c r="W38" s="93">
        <f t="shared" ref="W38:W44" si="39">ROUND(W37*(1+$C$49),4)</f>
        <v>3.0499999999999999E-2</v>
      </c>
      <c r="X38" s="102">
        <f t="shared" si="30"/>
        <v>9912.5300000000007</v>
      </c>
      <c r="Y38" s="95">
        <f t="shared" si="31"/>
        <v>118950.36000000002</v>
      </c>
    </row>
    <row r="39" spans="1:25" x14ac:dyDescent="0.65">
      <c r="A39" s="223" t="s">
        <v>202</v>
      </c>
      <c r="B39" s="224"/>
      <c r="C39" s="121">
        <f t="shared" si="32"/>
        <v>16730.849999999999</v>
      </c>
      <c r="D39" s="94">
        <f t="shared" si="33"/>
        <v>200770.19999999998</v>
      </c>
      <c r="E39" s="90" t="s">
        <v>188</v>
      </c>
      <c r="F39" s="90" t="s">
        <v>188</v>
      </c>
      <c r="G39" s="90" t="s">
        <v>188</v>
      </c>
      <c r="H39" s="93">
        <f t="shared" si="34"/>
        <v>5.2400000000000002E-2</v>
      </c>
      <c r="I39" s="102">
        <f t="shared" si="20"/>
        <v>3930.05</v>
      </c>
      <c r="J39" s="94">
        <f t="shared" si="21"/>
        <v>47160.600000000006</v>
      </c>
      <c r="K39" s="93">
        <f t="shared" si="35"/>
        <v>4.7100000000000003E-2</v>
      </c>
      <c r="L39" s="102">
        <f t="shared" si="22"/>
        <v>5887.55</v>
      </c>
      <c r="M39" s="94">
        <f t="shared" si="23"/>
        <v>70650.600000000006</v>
      </c>
      <c r="N39" s="93">
        <f t="shared" si="36"/>
        <v>4.2299999999999997E-2</v>
      </c>
      <c r="O39" s="102">
        <f t="shared" si="24"/>
        <v>7402.54</v>
      </c>
      <c r="P39" s="94">
        <f t="shared" si="25"/>
        <v>88830.48</v>
      </c>
      <c r="Q39" s="93">
        <f t="shared" si="37"/>
        <v>3.8199999999999998E-2</v>
      </c>
      <c r="R39" s="102">
        <f t="shared" si="26"/>
        <v>8595.0400000000009</v>
      </c>
      <c r="S39" s="94">
        <f t="shared" si="27"/>
        <v>103140.48000000001</v>
      </c>
      <c r="T39" s="93">
        <f t="shared" si="38"/>
        <v>3.44E-2</v>
      </c>
      <c r="U39" s="102">
        <f t="shared" si="28"/>
        <v>9477.2000000000007</v>
      </c>
      <c r="V39" s="94">
        <f t="shared" si="29"/>
        <v>113726.40000000001</v>
      </c>
      <c r="W39" s="93">
        <f t="shared" si="39"/>
        <v>3.1E-2</v>
      </c>
      <c r="X39" s="102">
        <f t="shared" si="30"/>
        <v>10075.030000000001</v>
      </c>
      <c r="Y39" s="95">
        <f t="shared" si="31"/>
        <v>120900.36000000002</v>
      </c>
    </row>
    <row r="40" spans="1:25" x14ac:dyDescent="0.65">
      <c r="A40" s="223" t="s">
        <v>203</v>
      </c>
      <c r="B40" s="224"/>
      <c r="C40" s="121">
        <f t="shared" si="32"/>
        <v>16981.810000000001</v>
      </c>
      <c r="D40" s="94">
        <f t="shared" si="33"/>
        <v>203781.72000000003</v>
      </c>
      <c r="E40" s="90" t="s">
        <v>188</v>
      </c>
      <c r="F40" s="90" t="s">
        <v>188</v>
      </c>
      <c r="G40" s="90" t="s">
        <v>188</v>
      </c>
      <c r="H40" s="93">
        <f t="shared" si="34"/>
        <v>5.3199999999999997E-2</v>
      </c>
      <c r="I40" s="102">
        <f t="shared" si="20"/>
        <v>3990.05</v>
      </c>
      <c r="J40" s="94">
        <f t="shared" si="21"/>
        <v>47880.600000000006</v>
      </c>
      <c r="K40" s="93">
        <f t="shared" si="35"/>
        <v>4.7800000000000002E-2</v>
      </c>
      <c r="L40" s="102">
        <f t="shared" si="22"/>
        <v>5975.05</v>
      </c>
      <c r="M40" s="94">
        <f t="shared" si="23"/>
        <v>71700.600000000006</v>
      </c>
      <c r="N40" s="93">
        <f t="shared" si="36"/>
        <v>4.2900000000000001E-2</v>
      </c>
      <c r="O40" s="102">
        <f t="shared" si="24"/>
        <v>7507.54</v>
      </c>
      <c r="P40" s="94">
        <f t="shared" si="25"/>
        <v>90090.48</v>
      </c>
      <c r="Q40" s="93">
        <f t="shared" si="37"/>
        <v>3.8800000000000001E-2</v>
      </c>
      <c r="R40" s="102">
        <f t="shared" si="26"/>
        <v>8730.0400000000009</v>
      </c>
      <c r="S40" s="94">
        <f t="shared" si="27"/>
        <v>104760.48000000001</v>
      </c>
      <c r="T40" s="93">
        <f t="shared" si="38"/>
        <v>3.49E-2</v>
      </c>
      <c r="U40" s="102">
        <f t="shared" si="28"/>
        <v>9614.9500000000007</v>
      </c>
      <c r="V40" s="94">
        <f t="shared" si="29"/>
        <v>115379.40000000001</v>
      </c>
      <c r="W40" s="93">
        <f t="shared" si="39"/>
        <v>3.15E-2</v>
      </c>
      <c r="X40" s="102">
        <f t="shared" si="30"/>
        <v>10237.530000000001</v>
      </c>
      <c r="Y40" s="95">
        <f t="shared" si="31"/>
        <v>122850.36000000002</v>
      </c>
    </row>
    <row r="41" spans="1:25" x14ac:dyDescent="0.65">
      <c r="A41" s="223" t="s">
        <v>204</v>
      </c>
      <c r="B41" s="224"/>
      <c r="C41" s="121">
        <f t="shared" si="32"/>
        <v>17236.54</v>
      </c>
      <c r="D41" s="94">
        <f t="shared" si="33"/>
        <v>206838.48</v>
      </c>
      <c r="E41" s="90" t="s">
        <v>188</v>
      </c>
      <c r="F41" s="90" t="s">
        <v>188</v>
      </c>
      <c r="G41" s="90" t="s">
        <v>188</v>
      </c>
      <c r="H41" s="93">
        <f t="shared" si="34"/>
        <v>5.3999999999999999E-2</v>
      </c>
      <c r="I41" s="102">
        <f t="shared" si="20"/>
        <v>4050.05</v>
      </c>
      <c r="J41" s="94">
        <f t="shared" si="21"/>
        <v>48600.600000000006</v>
      </c>
      <c r="K41" s="93">
        <f t="shared" si="35"/>
        <v>4.8500000000000001E-2</v>
      </c>
      <c r="L41" s="102">
        <f t="shared" si="22"/>
        <v>6062.55</v>
      </c>
      <c r="M41" s="94">
        <f t="shared" si="23"/>
        <v>72750.600000000006</v>
      </c>
      <c r="N41" s="93">
        <f t="shared" si="36"/>
        <v>4.3499999999999997E-2</v>
      </c>
      <c r="O41" s="102">
        <f t="shared" si="24"/>
        <v>7612.54</v>
      </c>
      <c r="P41" s="94">
        <f t="shared" si="25"/>
        <v>91350.48</v>
      </c>
      <c r="Q41" s="93">
        <f t="shared" si="37"/>
        <v>3.9399999999999998E-2</v>
      </c>
      <c r="R41" s="102">
        <f t="shared" si="26"/>
        <v>8865.0400000000009</v>
      </c>
      <c r="S41" s="94">
        <f t="shared" si="27"/>
        <v>106380.48000000001</v>
      </c>
      <c r="T41" s="93">
        <f t="shared" si="38"/>
        <v>3.5400000000000001E-2</v>
      </c>
      <c r="U41" s="102">
        <f t="shared" si="28"/>
        <v>9752.7000000000007</v>
      </c>
      <c r="V41" s="94">
        <f t="shared" si="29"/>
        <v>117032.40000000001</v>
      </c>
      <c r="W41" s="93">
        <f t="shared" si="39"/>
        <v>3.2000000000000001E-2</v>
      </c>
      <c r="X41" s="102">
        <f t="shared" si="30"/>
        <v>10400.030000000001</v>
      </c>
      <c r="Y41" s="95">
        <f t="shared" si="31"/>
        <v>124800.36000000002</v>
      </c>
    </row>
    <row r="42" spans="1:25" x14ac:dyDescent="0.65">
      <c r="A42" s="223" t="s">
        <v>205</v>
      </c>
      <c r="B42" s="224"/>
      <c r="C42" s="121">
        <f t="shared" si="32"/>
        <v>17495.09</v>
      </c>
      <c r="D42" s="94">
        <f t="shared" si="33"/>
        <v>209941.08000000002</v>
      </c>
      <c r="E42" s="90" t="s">
        <v>188</v>
      </c>
      <c r="F42" s="90" t="s">
        <v>188</v>
      </c>
      <c r="G42" s="90" t="s">
        <v>188</v>
      </c>
      <c r="H42" s="93">
        <f t="shared" si="34"/>
        <v>5.4800000000000001E-2</v>
      </c>
      <c r="I42" s="102">
        <f t="shared" si="20"/>
        <v>4110.05</v>
      </c>
      <c r="J42" s="94">
        <f t="shared" si="21"/>
        <v>49320.600000000006</v>
      </c>
      <c r="K42" s="93">
        <f t="shared" si="35"/>
        <v>4.9200000000000001E-2</v>
      </c>
      <c r="L42" s="102">
        <f t="shared" si="22"/>
        <v>6150.05</v>
      </c>
      <c r="M42" s="94">
        <f t="shared" si="23"/>
        <v>73800.600000000006</v>
      </c>
      <c r="N42" s="93">
        <f t="shared" si="36"/>
        <v>4.4200000000000003E-2</v>
      </c>
      <c r="O42" s="102">
        <f t="shared" si="24"/>
        <v>7735.04</v>
      </c>
      <c r="P42" s="94">
        <f t="shared" si="25"/>
        <v>92820.479999999996</v>
      </c>
      <c r="Q42" s="93">
        <f t="shared" si="37"/>
        <v>0.04</v>
      </c>
      <c r="R42" s="102">
        <f t="shared" si="26"/>
        <v>9000.0400000000009</v>
      </c>
      <c r="S42" s="94">
        <f t="shared" si="27"/>
        <v>108000.48000000001</v>
      </c>
      <c r="T42" s="93">
        <f t="shared" si="38"/>
        <v>3.5900000000000001E-2</v>
      </c>
      <c r="U42" s="102">
        <f t="shared" si="28"/>
        <v>9890.4500000000007</v>
      </c>
      <c r="V42" s="94">
        <f t="shared" si="29"/>
        <v>118685.40000000001</v>
      </c>
      <c r="W42" s="93">
        <f t="shared" si="39"/>
        <v>3.2500000000000001E-2</v>
      </c>
      <c r="X42" s="102">
        <f t="shared" si="30"/>
        <v>10562.53</v>
      </c>
      <c r="Y42" s="95">
        <f t="shared" si="31"/>
        <v>126750.36000000002</v>
      </c>
    </row>
    <row r="43" spans="1:25" x14ac:dyDescent="0.65">
      <c r="A43" s="223" t="s">
        <v>206</v>
      </c>
      <c r="B43" s="224"/>
      <c r="C43" s="121">
        <f t="shared" si="32"/>
        <v>17757.52</v>
      </c>
      <c r="D43" s="94">
        <f t="shared" si="33"/>
        <v>213090.24</v>
      </c>
      <c r="E43" s="90" t="s">
        <v>188</v>
      </c>
      <c r="F43" s="90" t="s">
        <v>188</v>
      </c>
      <c r="G43" s="90" t="s">
        <v>188</v>
      </c>
      <c r="H43" s="93">
        <f t="shared" si="34"/>
        <v>5.5599999999999997E-2</v>
      </c>
      <c r="I43" s="102">
        <f t="shared" si="20"/>
        <v>4170.0600000000004</v>
      </c>
      <c r="J43" s="94">
        <f t="shared" si="21"/>
        <v>50040.72</v>
      </c>
      <c r="K43" s="93">
        <f t="shared" si="35"/>
        <v>4.99E-2</v>
      </c>
      <c r="L43" s="102">
        <f t="shared" si="22"/>
        <v>6237.55</v>
      </c>
      <c r="M43" s="94">
        <f t="shared" si="23"/>
        <v>74850.600000000006</v>
      </c>
      <c r="N43" s="93">
        <f t="shared" si="36"/>
        <v>4.4900000000000002E-2</v>
      </c>
      <c r="O43" s="102">
        <f t="shared" si="24"/>
        <v>7857.54</v>
      </c>
      <c r="P43" s="94">
        <f t="shared" si="25"/>
        <v>94290.48</v>
      </c>
      <c r="Q43" s="93">
        <f t="shared" si="37"/>
        <v>4.0599999999999997E-2</v>
      </c>
      <c r="R43" s="102">
        <f t="shared" si="26"/>
        <v>9135.0400000000009</v>
      </c>
      <c r="S43" s="94">
        <f t="shared" si="27"/>
        <v>109620.48000000001</v>
      </c>
      <c r="T43" s="93">
        <f t="shared" si="38"/>
        <v>3.6400000000000002E-2</v>
      </c>
      <c r="U43" s="102">
        <f t="shared" si="28"/>
        <v>10028.200000000001</v>
      </c>
      <c r="V43" s="94">
        <f t="shared" si="29"/>
        <v>120338.40000000001</v>
      </c>
      <c r="W43" s="93">
        <f t="shared" si="39"/>
        <v>3.3000000000000002E-2</v>
      </c>
      <c r="X43" s="102">
        <f t="shared" si="30"/>
        <v>10725.03</v>
      </c>
      <c r="Y43" s="95">
        <f t="shared" si="31"/>
        <v>128700.36000000002</v>
      </c>
    </row>
    <row r="44" spans="1:25" x14ac:dyDescent="0.65">
      <c r="A44" s="223" t="s">
        <v>207</v>
      </c>
      <c r="B44" s="224"/>
      <c r="C44" s="121">
        <f t="shared" si="32"/>
        <v>18023.88</v>
      </c>
      <c r="D44" s="94">
        <f t="shared" si="33"/>
        <v>216286.56</v>
      </c>
      <c r="E44" s="90" t="s">
        <v>188</v>
      </c>
      <c r="F44" s="90" t="s">
        <v>188</v>
      </c>
      <c r="G44" s="90" t="s">
        <v>188</v>
      </c>
      <c r="H44" s="93">
        <f t="shared" si="34"/>
        <v>5.6399999999999999E-2</v>
      </c>
      <c r="I44" s="102">
        <f t="shared" si="20"/>
        <v>4230.0600000000004</v>
      </c>
      <c r="J44" s="94">
        <f t="shared" si="21"/>
        <v>50760.72</v>
      </c>
      <c r="K44" s="93">
        <f t="shared" si="35"/>
        <v>5.0599999999999999E-2</v>
      </c>
      <c r="L44" s="102">
        <f t="shared" si="22"/>
        <v>6325.05</v>
      </c>
      <c r="M44" s="94">
        <f t="shared" si="23"/>
        <v>75900.600000000006</v>
      </c>
      <c r="N44" s="93">
        <f t="shared" si="36"/>
        <v>4.5600000000000002E-2</v>
      </c>
      <c r="O44" s="102">
        <f t="shared" si="24"/>
        <v>7980.05</v>
      </c>
      <c r="P44" s="94">
        <f t="shared" si="25"/>
        <v>95760.6</v>
      </c>
      <c r="Q44" s="93">
        <f t="shared" si="37"/>
        <v>4.1200000000000001E-2</v>
      </c>
      <c r="R44" s="102">
        <f t="shared" si="26"/>
        <v>9270.0400000000009</v>
      </c>
      <c r="S44" s="94">
        <f t="shared" si="27"/>
        <v>111240.48000000001</v>
      </c>
      <c r="T44" s="93">
        <f t="shared" si="38"/>
        <v>3.6900000000000002E-2</v>
      </c>
      <c r="U44" s="102">
        <f t="shared" si="28"/>
        <v>10165.950000000001</v>
      </c>
      <c r="V44" s="94">
        <f t="shared" si="29"/>
        <v>121991.40000000001</v>
      </c>
      <c r="W44" s="93">
        <f t="shared" si="39"/>
        <v>3.3500000000000002E-2</v>
      </c>
      <c r="X44" s="102">
        <f t="shared" si="30"/>
        <v>10887.53</v>
      </c>
      <c r="Y44" s="95">
        <f t="shared" si="31"/>
        <v>130650.36000000002</v>
      </c>
    </row>
    <row r="45" spans="1:25" s="100" customFormat="1" ht="14.5" x14ac:dyDescent="0.7">
      <c r="A45" s="205" t="s">
        <v>221</v>
      </c>
      <c r="B45" s="206"/>
      <c r="C45" s="115"/>
      <c r="D45" s="116">
        <f>SUM(D36:D44)</f>
        <v>1835391.48</v>
      </c>
      <c r="E45" s="96"/>
      <c r="F45" s="97"/>
      <c r="G45" s="98">
        <f>SUM(G36:G44)</f>
        <v>0</v>
      </c>
      <c r="H45" s="96"/>
      <c r="I45" s="97"/>
      <c r="J45" s="98">
        <f>SUM(J36:J44)</f>
        <v>430925.64</v>
      </c>
      <c r="K45" s="96"/>
      <c r="L45" s="97"/>
      <c r="M45" s="98">
        <f>SUM(M36:M44)</f>
        <v>645305.39999999991</v>
      </c>
      <c r="N45" s="96"/>
      <c r="O45" s="97"/>
      <c r="P45" s="98">
        <f>SUM(P36:P44)</f>
        <v>812074.44</v>
      </c>
      <c r="Q45" s="96"/>
      <c r="R45" s="97"/>
      <c r="S45" s="98">
        <f>SUM(S36:S44)</f>
        <v>943114.32</v>
      </c>
      <c r="T45" s="96"/>
      <c r="U45" s="97"/>
      <c r="V45" s="98">
        <f>SUM(V36:V44)</f>
        <v>1038414.6000000001</v>
      </c>
      <c r="W45" s="96"/>
      <c r="X45" s="97"/>
      <c r="Y45" s="99">
        <f>SUM(Y36:Y44)</f>
        <v>1106043.24</v>
      </c>
    </row>
    <row r="46" spans="1:25" ht="15" thickBot="1" x14ac:dyDescent="0.8">
      <c r="A46" s="69"/>
      <c r="Y46" s="70"/>
    </row>
    <row r="47" spans="1:25" ht="15.25" thickBot="1" x14ac:dyDescent="0.85">
      <c r="A47" s="196" t="s">
        <v>221</v>
      </c>
      <c r="B47" s="197"/>
      <c r="C47" s="101">
        <f>SUM(E45:Y45)+D45</f>
        <v>6811269.1199999992</v>
      </c>
      <c r="D47" s="122"/>
      <c r="E47" s="102"/>
      <c r="V47" s="85"/>
      <c r="Y47" s="70"/>
    </row>
    <row r="48" spans="1:25" x14ac:dyDescent="0.65">
      <c r="A48" s="69"/>
      <c r="Y48" s="70"/>
    </row>
    <row r="49" spans="1:25" x14ac:dyDescent="0.65">
      <c r="A49" s="69" t="s">
        <v>189</v>
      </c>
      <c r="C49" s="103">
        <v>1.4999999999999999E-2</v>
      </c>
      <c r="Y49" s="70"/>
    </row>
    <row r="50" spans="1:25" x14ac:dyDescent="0.65">
      <c r="A50" s="69" t="s">
        <v>190</v>
      </c>
      <c r="C50" s="104">
        <v>0.05</v>
      </c>
      <c r="Y50" s="70"/>
    </row>
    <row r="51" spans="1:25" ht="15" thickBot="1" x14ac:dyDescent="0.8">
      <c r="A51" s="106" t="s">
        <v>191</v>
      </c>
      <c r="B51" s="107"/>
      <c r="C51" s="107"/>
      <c r="D51" s="107"/>
      <c r="E51" s="107"/>
      <c r="F51" s="107"/>
      <c r="G51" s="107"/>
      <c r="H51" s="108">
        <v>1</v>
      </c>
      <c r="I51" s="107"/>
      <c r="J51" s="107"/>
      <c r="K51" s="108">
        <v>0.9</v>
      </c>
      <c r="L51" s="107"/>
      <c r="M51" s="107"/>
      <c r="N51" s="108">
        <v>0.9</v>
      </c>
      <c r="O51" s="107"/>
      <c r="P51" s="107"/>
      <c r="Q51" s="108">
        <v>0.9</v>
      </c>
      <c r="R51" s="107"/>
      <c r="S51" s="107"/>
      <c r="T51" s="108">
        <v>0.9</v>
      </c>
      <c r="U51" s="107"/>
      <c r="V51" s="107"/>
      <c r="W51" s="108">
        <v>0.9</v>
      </c>
      <c r="X51" s="107"/>
      <c r="Y51" s="109"/>
    </row>
  </sheetData>
  <mergeCells count="5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19:B19"/>
    <mergeCell ref="K9:M9"/>
    <mergeCell ref="N9:P9"/>
    <mergeCell ref="A18:B18"/>
    <mergeCell ref="A20:B20"/>
    <mergeCell ref="A22:B22"/>
    <mergeCell ref="A38:B38"/>
    <mergeCell ref="A33:B33"/>
    <mergeCell ref="A34:B34"/>
    <mergeCell ref="E34:G34"/>
    <mergeCell ref="A37:B37"/>
    <mergeCell ref="A29:Y29"/>
    <mergeCell ref="A31:B31"/>
    <mergeCell ref="C31:D31"/>
    <mergeCell ref="E31:G31"/>
    <mergeCell ref="H31:J31"/>
    <mergeCell ref="K31:M31"/>
    <mergeCell ref="N31:P31"/>
    <mergeCell ref="Q31:S31"/>
    <mergeCell ref="T31:V31"/>
    <mergeCell ref="W31:Y31"/>
    <mergeCell ref="H34:J34"/>
    <mergeCell ref="Q34:S34"/>
    <mergeCell ref="T34:V34"/>
    <mergeCell ref="W34:Y34"/>
    <mergeCell ref="A36:B36"/>
    <mergeCell ref="K34:M34"/>
    <mergeCell ref="N34:P34"/>
    <mergeCell ref="A45:B45"/>
    <mergeCell ref="A47:B47"/>
    <mergeCell ref="A39:B39"/>
    <mergeCell ref="A40:B40"/>
    <mergeCell ref="A41:B41"/>
    <mergeCell ref="A42:B42"/>
    <mergeCell ref="A43:B43"/>
    <mergeCell ref="A44:B44"/>
  </mergeCells>
  <pageMargins left="0.25" right="0.25" top="0.25" bottom="0.25" header="0.3" footer="0.3"/>
  <pageSetup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5"/>
  <sheetViews>
    <sheetView zoomScale="85" zoomScaleNormal="85" workbookViewId="0">
      <selection activeCell="C26" sqref="C26:D26"/>
    </sheetView>
  </sheetViews>
  <sheetFormatPr defaultColWidth="9.1328125" defaultRowHeight="14.25" x14ac:dyDescent="0.65"/>
  <cols>
    <col min="1" max="1" width="57.40625" style="3" customWidth="1"/>
    <col min="2" max="2" width="1.26953125" style="3" customWidth="1"/>
    <col min="3" max="3" width="18" style="3" bestFit="1" customWidth="1"/>
    <col min="4" max="4" width="18.1328125" style="3" customWidth="1"/>
    <col min="5" max="5" width="12.7265625" style="3" customWidth="1"/>
    <col min="6" max="6" width="18.54296875" style="3" customWidth="1"/>
    <col min="7" max="7" width="12.7265625" style="3" customWidth="1"/>
    <col min="8" max="8" width="18" style="3" customWidth="1"/>
    <col min="9" max="9" width="17.26953125" style="3" customWidth="1"/>
    <col min="10" max="10" width="17.1328125" style="3" customWidth="1"/>
    <col min="11" max="11" width="12.7265625" style="3" customWidth="1"/>
    <col min="12" max="12" width="16.26953125" style="3" customWidth="1"/>
    <col min="13" max="13" width="12.7265625" style="3" customWidth="1"/>
    <col min="14" max="14" width="17.1328125" style="3" customWidth="1"/>
    <col min="15" max="15" width="12.7265625" style="3" customWidth="1"/>
    <col min="16" max="16" width="17.86328125" style="3" customWidth="1"/>
    <col min="17" max="17" width="14.26953125" style="3" bestFit="1" customWidth="1"/>
    <col min="18" max="16384" width="9.1328125" style="3"/>
  </cols>
  <sheetData>
    <row r="1" spans="1:19" s="110" customFormat="1" ht="40.5" customHeight="1" x14ac:dyDescent="0.8">
      <c r="A1" s="222" t="s">
        <v>222</v>
      </c>
      <c r="B1" s="185"/>
      <c r="C1" s="185"/>
      <c r="D1" s="185"/>
      <c r="E1" s="185"/>
      <c r="F1" s="185"/>
      <c r="G1" s="185"/>
      <c r="H1" s="185"/>
      <c r="I1" s="185"/>
      <c r="J1" s="185"/>
      <c r="K1" s="185"/>
      <c r="L1" s="185"/>
      <c r="M1" s="185"/>
      <c r="N1" s="185"/>
      <c r="O1" s="185"/>
      <c r="P1" s="185"/>
      <c r="Q1" s="185"/>
      <c r="R1" s="137"/>
      <c r="S1" s="137"/>
    </row>
    <row r="3" spans="1:19" ht="15" thickBot="1" x14ac:dyDescent="0.8"/>
    <row r="4" spans="1:19" ht="14.5" x14ac:dyDescent="0.7">
      <c r="A4" s="215" t="s">
        <v>209</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c r="B8" s="209"/>
      <c r="C8" s="77">
        <v>0</v>
      </c>
      <c r="D8" s="79">
        <v>25000</v>
      </c>
      <c r="E8" s="77">
        <v>50001</v>
      </c>
      <c r="F8" s="79">
        <v>100000</v>
      </c>
      <c r="G8" s="77">
        <v>100001</v>
      </c>
      <c r="H8" s="79">
        <v>150000</v>
      </c>
      <c r="I8" s="77">
        <v>150001</v>
      </c>
      <c r="J8" s="79">
        <v>200000</v>
      </c>
      <c r="K8" s="77">
        <v>200001</v>
      </c>
      <c r="L8" s="79">
        <v>250000</v>
      </c>
      <c r="M8" s="77">
        <v>251000</v>
      </c>
      <c r="N8" s="79">
        <v>300000</v>
      </c>
      <c r="O8" s="77">
        <v>300001</v>
      </c>
      <c r="P8" s="123">
        <f>O8+49999</f>
        <v>350000</v>
      </c>
      <c r="Q8" s="124"/>
    </row>
    <row r="9" spans="1:19" s="139" customFormat="1" ht="14.5" x14ac:dyDescent="0.7">
      <c r="A9" s="232" t="s">
        <v>249</v>
      </c>
      <c r="B9" s="233"/>
      <c r="C9" s="228">
        <v>1500</v>
      </c>
      <c r="D9" s="229"/>
      <c r="E9" s="228">
        <v>1500</v>
      </c>
      <c r="F9" s="229"/>
      <c r="G9" s="228">
        <v>1500</v>
      </c>
      <c r="H9" s="229"/>
      <c r="I9" s="228">
        <v>1500</v>
      </c>
      <c r="J9" s="229"/>
      <c r="K9" s="228">
        <v>1500</v>
      </c>
      <c r="L9" s="229"/>
      <c r="M9" s="228">
        <v>1500</v>
      </c>
      <c r="N9" s="229"/>
      <c r="O9" s="230">
        <v>1500</v>
      </c>
      <c r="P9" s="231"/>
      <c r="Q9" s="138"/>
    </row>
    <row r="10" spans="1:19" s="2" customFormat="1" ht="24.25" x14ac:dyDescent="0.7">
      <c r="A10" s="226"/>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212</v>
      </c>
      <c r="B11" s="224"/>
      <c r="C11" s="128">
        <f>C17</f>
        <v>75</v>
      </c>
      <c r="D11" s="129">
        <f>C11*C$9</f>
        <v>112500</v>
      </c>
      <c r="E11" s="93">
        <f>ROUND(C17*E$35,4)</f>
        <v>77.25</v>
      </c>
      <c r="F11" s="129">
        <f>E11*E$9</f>
        <v>115875</v>
      </c>
      <c r="G11" s="93">
        <f>ROUND(E11*G$35,4)</f>
        <v>79.567499999999995</v>
      </c>
      <c r="H11" s="129">
        <f>G11*G$9</f>
        <v>119351.25</v>
      </c>
      <c r="I11" s="93">
        <f>ROUND(G11*I$35,4)</f>
        <v>81.954499999999996</v>
      </c>
      <c r="J11" s="129">
        <f>I11*I$9</f>
        <v>122931.75</v>
      </c>
      <c r="K11" s="93">
        <f>ROUND(I11*K$35,4)</f>
        <v>84.4131</v>
      </c>
      <c r="L11" s="129">
        <f>K11*K$9</f>
        <v>126619.65</v>
      </c>
      <c r="M11" s="93">
        <f>ROUND(K11*M$35,4)</f>
        <v>86.945499999999996</v>
      </c>
      <c r="N11" s="129">
        <f>M11*M$9</f>
        <v>130418.25</v>
      </c>
      <c r="O11" s="93">
        <f>ROUND(M11*O$35,4)</f>
        <v>89.553899999999999</v>
      </c>
      <c r="P11" s="129">
        <f>O11*O$9</f>
        <v>134330.85</v>
      </c>
      <c r="Q11" s="70"/>
      <c r="R11" s="2"/>
    </row>
    <row r="12" spans="1:19" s="100" customFormat="1" ht="14.5" x14ac:dyDescent="0.7">
      <c r="A12" s="205" t="s">
        <v>237</v>
      </c>
      <c r="B12" s="206"/>
      <c r="C12" s="115"/>
      <c r="D12" s="116">
        <f>SUM(D11:D11)</f>
        <v>112500</v>
      </c>
      <c r="E12" s="96"/>
      <c r="F12" s="98">
        <f>SUM(F11:F11)</f>
        <v>115875</v>
      </c>
      <c r="G12" s="96"/>
      <c r="H12" s="98">
        <f>SUM(H11:H11)</f>
        <v>119351.25</v>
      </c>
      <c r="I12" s="96"/>
      <c r="J12" s="98">
        <f>SUM(J11:J11)</f>
        <v>122931.75</v>
      </c>
      <c r="K12" s="96"/>
      <c r="L12" s="98">
        <f>SUM(L11:L11)</f>
        <v>126619.65</v>
      </c>
      <c r="M12" s="96"/>
      <c r="N12" s="98">
        <f>SUM(N11:N11)</f>
        <v>130418.25</v>
      </c>
      <c r="O12" s="96"/>
      <c r="P12" s="98">
        <f>SUM(P11:P11)</f>
        <v>134330.85</v>
      </c>
      <c r="Q12" s="130"/>
    </row>
    <row r="13" spans="1:19" ht="15" thickBot="1" x14ac:dyDescent="0.8">
      <c r="A13" s="69"/>
      <c r="Q13" s="70"/>
    </row>
    <row r="14" spans="1:19" ht="15.25" thickBot="1" x14ac:dyDescent="0.85">
      <c r="A14" s="196" t="s">
        <v>223</v>
      </c>
      <c r="B14" s="197"/>
      <c r="C14" s="101">
        <f>SUM(D12:P12)</f>
        <v>862026.75</v>
      </c>
      <c r="D14" s="102"/>
      <c r="Q14" s="70"/>
    </row>
    <row r="15" spans="1:19" x14ac:dyDescent="0.65">
      <c r="A15" s="69"/>
      <c r="Q15" s="70"/>
    </row>
    <row r="16" spans="1:19" x14ac:dyDescent="0.65">
      <c r="A16" s="136" t="s">
        <v>189</v>
      </c>
      <c r="C16" s="103">
        <v>1.4999999999999999E-2</v>
      </c>
      <c r="Q16" s="70"/>
    </row>
    <row r="17" spans="1:17" x14ac:dyDescent="0.65">
      <c r="A17" s="136" t="s">
        <v>213</v>
      </c>
      <c r="C17" s="131">
        <v>75</v>
      </c>
      <c r="Q17" s="70"/>
    </row>
    <row r="18" spans="1:17" ht="15" thickBot="1" x14ac:dyDescent="0.8">
      <c r="A18" s="144" t="s">
        <v>191</v>
      </c>
      <c r="B18" s="107"/>
      <c r="C18" s="107"/>
      <c r="D18" s="107"/>
      <c r="E18" s="108">
        <v>1.03</v>
      </c>
      <c r="F18" s="107"/>
      <c r="G18" s="108">
        <v>1.03</v>
      </c>
      <c r="H18" s="107"/>
      <c r="I18" s="108">
        <v>1.03</v>
      </c>
      <c r="J18" s="107"/>
      <c r="K18" s="108">
        <v>1.03</v>
      </c>
      <c r="L18" s="107"/>
      <c r="M18" s="108">
        <v>1.03</v>
      </c>
      <c r="N18" s="107"/>
      <c r="O18" s="108">
        <v>1.03</v>
      </c>
      <c r="P18" s="107"/>
      <c r="Q18" s="109"/>
    </row>
    <row r="20" spans="1:17" ht="15" thickBot="1" x14ac:dyDescent="0.8"/>
    <row r="21" spans="1:17" ht="14.5" x14ac:dyDescent="0.7">
      <c r="A21" s="215" t="s">
        <v>214</v>
      </c>
      <c r="B21" s="216"/>
      <c r="C21" s="216"/>
      <c r="D21" s="216"/>
      <c r="E21" s="216"/>
      <c r="F21" s="216"/>
      <c r="G21" s="216"/>
      <c r="H21" s="216"/>
      <c r="I21" s="216"/>
      <c r="J21" s="216"/>
      <c r="K21" s="216"/>
      <c r="L21" s="216"/>
      <c r="M21" s="216"/>
      <c r="N21" s="216"/>
      <c r="O21" s="216"/>
      <c r="P21" s="216"/>
      <c r="Q21" s="217"/>
    </row>
    <row r="22" spans="1:17" x14ac:dyDescent="0.65">
      <c r="A22" s="69"/>
      <c r="Q22" s="70"/>
    </row>
    <row r="23" spans="1:17" ht="14.5" x14ac:dyDescent="0.7">
      <c r="A23" s="205"/>
      <c r="B23" s="209"/>
      <c r="C23" s="218" t="s">
        <v>165</v>
      </c>
      <c r="D23" s="219"/>
      <c r="E23" s="218" t="s">
        <v>166</v>
      </c>
      <c r="F23" s="219"/>
      <c r="G23" s="218" t="s">
        <v>167</v>
      </c>
      <c r="H23" s="219"/>
      <c r="I23" s="218" t="s">
        <v>168</v>
      </c>
      <c r="J23" s="219"/>
      <c r="K23" s="218" t="s">
        <v>169</v>
      </c>
      <c r="L23" s="219"/>
      <c r="M23" s="218" t="s">
        <v>170</v>
      </c>
      <c r="N23" s="219"/>
      <c r="O23" s="218" t="s">
        <v>171</v>
      </c>
      <c r="P23" s="219"/>
      <c r="Q23" s="70"/>
    </row>
    <row r="24" spans="1:17" ht="15" hidden="1" customHeight="1" x14ac:dyDescent="0.7">
      <c r="A24" s="69"/>
      <c r="B24" s="122" t="s">
        <v>172</v>
      </c>
      <c r="C24" s="72" t="s">
        <v>173</v>
      </c>
      <c r="D24" s="73"/>
      <c r="E24" s="72" t="s">
        <v>174</v>
      </c>
      <c r="F24" s="73"/>
      <c r="G24" s="72" t="s">
        <v>175</v>
      </c>
      <c r="H24" s="73"/>
      <c r="I24" s="72" t="s">
        <v>176</v>
      </c>
      <c r="J24" s="73"/>
      <c r="K24" s="72" t="s">
        <v>177</v>
      </c>
      <c r="L24" s="73"/>
      <c r="M24" s="72" t="s">
        <v>178</v>
      </c>
      <c r="N24" s="73"/>
      <c r="O24" s="72" t="s">
        <v>179</v>
      </c>
      <c r="P24" s="73"/>
      <c r="Q24" s="70"/>
    </row>
    <row r="25" spans="1:17" s="81" customFormat="1" ht="14.5" x14ac:dyDescent="0.7">
      <c r="A25" s="205"/>
      <c r="B25" s="209"/>
      <c r="C25" s="77">
        <v>0</v>
      </c>
      <c r="D25" s="79">
        <v>50000</v>
      </c>
      <c r="E25" s="77">
        <v>50001</v>
      </c>
      <c r="F25" s="79">
        <v>100000</v>
      </c>
      <c r="G25" s="77">
        <v>100001</v>
      </c>
      <c r="H25" s="79">
        <v>150000</v>
      </c>
      <c r="I25" s="77">
        <v>150001</v>
      </c>
      <c r="J25" s="79">
        <v>200000</v>
      </c>
      <c r="K25" s="77">
        <v>200001</v>
      </c>
      <c r="L25" s="79">
        <v>250000</v>
      </c>
      <c r="M25" s="77">
        <v>251000</v>
      </c>
      <c r="N25" s="79">
        <v>300000</v>
      </c>
      <c r="O25" s="77">
        <v>300001</v>
      </c>
      <c r="P25" s="123">
        <f>O25+49999</f>
        <v>350000</v>
      </c>
      <c r="Q25" s="124"/>
    </row>
    <row r="26" spans="1:17" s="85" customFormat="1" ht="14.5" x14ac:dyDescent="0.7">
      <c r="A26" s="205" t="s">
        <v>250</v>
      </c>
      <c r="B26" s="209"/>
      <c r="C26" s="212">
        <v>1500</v>
      </c>
      <c r="D26" s="214"/>
      <c r="E26" s="212">
        <v>1500</v>
      </c>
      <c r="F26" s="214"/>
      <c r="G26" s="212">
        <v>1500</v>
      </c>
      <c r="H26" s="214"/>
      <c r="I26" s="212">
        <v>1500</v>
      </c>
      <c r="J26" s="214"/>
      <c r="K26" s="212">
        <v>1500</v>
      </c>
      <c r="L26" s="214"/>
      <c r="M26" s="212">
        <v>1500</v>
      </c>
      <c r="N26" s="214"/>
      <c r="O26" s="198">
        <v>1500</v>
      </c>
      <c r="P26" s="199"/>
      <c r="Q26" s="132"/>
    </row>
    <row r="27" spans="1:17" s="2" customFormat="1" ht="24.25" x14ac:dyDescent="0.7">
      <c r="A27" s="226"/>
      <c r="B27" s="227"/>
      <c r="C27" s="125" t="s">
        <v>210</v>
      </c>
      <c r="D27" s="126" t="s">
        <v>211</v>
      </c>
      <c r="E27" s="125" t="s">
        <v>184</v>
      </c>
      <c r="F27" s="126" t="s">
        <v>186</v>
      </c>
      <c r="G27" s="125" t="s">
        <v>184</v>
      </c>
      <c r="H27" s="126" t="s">
        <v>186</v>
      </c>
      <c r="I27" s="125" t="s">
        <v>184</v>
      </c>
      <c r="J27" s="126" t="s">
        <v>186</v>
      </c>
      <c r="K27" s="111"/>
      <c r="L27" s="126" t="s">
        <v>186</v>
      </c>
      <c r="M27" s="125" t="s">
        <v>184</v>
      </c>
      <c r="N27" s="126" t="s">
        <v>186</v>
      </c>
      <c r="O27" s="125" t="s">
        <v>184</v>
      </c>
      <c r="P27" s="126" t="s">
        <v>186</v>
      </c>
      <c r="Q27" s="127"/>
    </row>
    <row r="28" spans="1:17" x14ac:dyDescent="0.65">
      <c r="A28" s="223" t="s">
        <v>212</v>
      </c>
      <c r="B28" s="224"/>
      <c r="C28" s="128">
        <f>C34</f>
        <v>75</v>
      </c>
      <c r="D28" s="129">
        <f>C28*C$26</f>
        <v>112500</v>
      </c>
      <c r="E28" s="93">
        <f>ROUND(C34*E$35,4)</f>
        <v>77.25</v>
      </c>
      <c r="F28" s="129">
        <f>E28*E$26</f>
        <v>115875</v>
      </c>
      <c r="G28" s="93">
        <f>ROUND(E28*G$35,4)</f>
        <v>79.567499999999995</v>
      </c>
      <c r="H28" s="129">
        <f>G28*G$26</f>
        <v>119351.25</v>
      </c>
      <c r="I28" s="93">
        <f>ROUND(G28*I$35,4)</f>
        <v>81.954499999999996</v>
      </c>
      <c r="J28" s="129">
        <f>I28*I$26</f>
        <v>122931.75</v>
      </c>
      <c r="K28" s="93">
        <f>ROUND(I28*K$35,4)</f>
        <v>84.4131</v>
      </c>
      <c r="L28" s="129">
        <f>K28*K$26</f>
        <v>126619.65</v>
      </c>
      <c r="M28" s="93">
        <f>ROUND(K28*M$35,4)</f>
        <v>86.945499999999996</v>
      </c>
      <c r="N28" s="129">
        <f>M28*M$26</f>
        <v>130418.25</v>
      </c>
      <c r="O28" s="93">
        <f>ROUND(M28*O$35,4)</f>
        <v>89.553899999999999</v>
      </c>
      <c r="P28" s="129">
        <f>O28*O$26</f>
        <v>134330.85</v>
      </c>
      <c r="Q28" s="70"/>
    </row>
    <row r="29" spans="1:17" s="100" customFormat="1" ht="14.5" x14ac:dyDescent="0.7">
      <c r="A29" s="205" t="s">
        <v>237</v>
      </c>
      <c r="B29" s="206"/>
      <c r="C29" s="115"/>
      <c r="D29" s="116">
        <f>SUM(D28:D28)</f>
        <v>112500</v>
      </c>
      <c r="E29" s="96"/>
      <c r="F29" s="98">
        <f>SUM(F28:F28)</f>
        <v>115875</v>
      </c>
      <c r="G29" s="96"/>
      <c r="H29" s="98">
        <f>SUM(H28:H28)</f>
        <v>119351.25</v>
      </c>
      <c r="I29" s="96"/>
      <c r="J29" s="98">
        <f>SUM(J28:J28)</f>
        <v>122931.75</v>
      </c>
      <c r="K29" s="96"/>
      <c r="L29" s="98">
        <f>SUM(L28:L28)</f>
        <v>126619.65</v>
      </c>
      <c r="M29" s="96"/>
      <c r="N29" s="98">
        <f>SUM(N28:N28)</f>
        <v>130418.25</v>
      </c>
      <c r="O29" s="96"/>
      <c r="P29" s="98">
        <f>SUM(P28:P28)</f>
        <v>134330.85</v>
      </c>
      <c r="Q29" s="130"/>
    </row>
    <row r="30" spans="1:17" ht="15" thickBot="1" x14ac:dyDescent="0.8">
      <c r="A30" s="69"/>
      <c r="Q30" s="70"/>
    </row>
    <row r="31" spans="1:17" ht="15.25" thickBot="1" x14ac:dyDescent="0.85">
      <c r="A31" s="196" t="s">
        <v>224</v>
      </c>
      <c r="B31" s="197"/>
      <c r="C31" s="101">
        <f>SUM(D29:P29)</f>
        <v>862026.75</v>
      </c>
      <c r="D31" s="102"/>
      <c r="Q31" s="70"/>
    </row>
    <row r="32" spans="1:17" x14ac:dyDescent="0.65">
      <c r="A32" s="69"/>
      <c r="Q32" s="70"/>
    </row>
    <row r="33" spans="1:17" x14ac:dyDescent="0.65">
      <c r="A33" s="136" t="s">
        <v>189</v>
      </c>
      <c r="C33" s="103">
        <v>1.4999999999999999E-2</v>
      </c>
      <c r="Q33" s="70"/>
    </row>
    <row r="34" spans="1:17" x14ac:dyDescent="0.65">
      <c r="A34" s="136" t="s">
        <v>213</v>
      </c>
      <c r="C34" s="131">
        <v>75</v>
      </c>
      <c r="Q34" s="70"/>
    </row>
    <row r="35" spans="1:17" ht="15" thickBot="1" x14ac:dyDescent="0.8">
      <c r="A35" s="144" t="s">
        <v>191</v>
      </c>
      <c r="B35" s="107"/>
      <c r="C35" s="107"/>
      <c r="D35" s="107"/>
      <c r="E35" s="108">
        <v>1.03</v>
      </c>
      <c r="F35" s="107"/>
      <c r="G35" s="108">
        <v>1.03</v>
      </c>
      <c r="H35" s="107"/>
      <c r="I35" s="108">
        <v>1.03</v>
      </c>
      <c r="J35" s="107"/>
      <c r="K35" s="108">
        <v>1.03</v>
      </c>
      <c r="L35" s="107"/>
      <c r="M35" s="108">
        <v>1.03</v>
      </c>
      <c r="N35" s="107"/>
      <c r="O35" s="108">
        <v>1.03</v>
      </c>
      <c r="P35" s="107"/>
      <c r="Q35" s="109"/>
    </row>
  </sheetData>
  <mergeCells count="45">
    <mergeCell ref="A1:Q1"/>
    <mergeCell ref="A4:Q4"/>
    <mergeCell ref="A6:B6"/>
    <mergeCell ref="C6:D6"/>
    <mergeCell ref="E6:F6"/>
    <mergeCell ref="G6:H6"/>
    <mergeCell ref="I6:J6"/>
    <mergeCell ref="K6:L6"/>
    <mergeCell ref="M6:N6"/>
    <mergeCell ref="O6:P6"/>
    <mergeCell ref="A12:B12"/>
    <mergeCell ref="A8:B8"/>
    <mergeCell ref="A9:B9"/>
    <mergeCell ref="C9:D9"/>
    <mergeCell ref="E9:F9"/>
    <mergeCell ref="K9:L9"/>
    <mergeCell ref="M9:N9"/>
    <mergeCell ref="O9:P9"/>
    <mergeCell ref="A10:B10"/>
    <mergeCell ref="A11:B11"/>
    <mergeCell ref="G9:H9"/>
    <mergeCell ref="I9:J9"/>
    <mergeCell ref="A14:B14"/>
    <mergeCell ref="A21:Q21"/>
    <mergeCell ref="A23:B23"/>
    <mergeCell ref="C23:D23"/>
    <mergeCell ref="E23:F23"/>
    <mergeCell ref="G23:H23"/>
    <mergeCell ref="I23:J23"/>
    <mergeCell ref="K23:L23"/>
    <mergeCell ref="M23:N23"/>
    <mergeCell ref="O23:P23"/>
    <mergeCell ref="A25:B25"/>
    <mergeCell ref="A26:B26"/>
    <mergeCell ref="C26:D26"/>
    <mergeCell ref="E26:F26"/>
    <mergeCell ref="G26:H26"/>
    <mergeCell ref="A31:B31"/>
    <mergeCell ref="K26:L26"/>
    <mergeCell ref="M26:N26"/>
    <mergeCell ref="O26:P26"/>
    <mergeCell ref="A27:B27"/>
    <mergeCell ref="A28:B28"/>
    <mergeCell ref="A29:B29"/>
    <mergeCell ref="I26:J26"/>
  </mergeCells>
  <pageMargins left="0.25" right="0.25" top="0.25" bottom="0.2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1"/>
  <sheetViews>
    <sheetView zoomScale="80" zoomScaleNormal="80" workbookViewId="0">
      <selection activeCell="C34" sqref="C34:D34"/>
    </sheetView>
  </sheetViews>
  <sheetFormatPr defaultColWidth="9.1328125" defaultRowHeight="14.25" x14ac:dyDescent="0.65"/>
  <cols>
    <col min="1" max="1" width="63.40625" style="3" customWidth="1"/>
    <col min="2" max="2" width="2" style="3" customWidth="1"/>
    <col min="3" max="3" width="18.40625" style="3" bestFit="1" customWidth="1"/>
    <col min="4" max="4" width="18.1328125" style="3" bestFit="1" customWidth="1"/>
    <col min="5" max="5" width="15.54296875" style="3" bestFit="1" customWidth="1"/>
    <col min="6" max="6" width="16.7265625" style="3" bestFit="1" customWidth="1"/>
    <col min="7" max="7" width="16.1328125" style="3" bestFit="1" customWidth="1"/>
    <col min="8" max="8" width="14.7265625" style="3" bestFit="1" customWidth="1"/>
    <col min="9" max="9" width="18" style="3" bestFit="1" customWidth="1"/>
    <col min="10" max="10" width="16.7265625" style="3" bestFit="1" customWidth="1"/>
    <col min="11" max="11" width="18" style="3" customWidth="1"/>
    <col min="12" max="12" width="16.7265625" style="3" bestFit="1" customWidth="1"/>
    <col min="13" max="13" width="18" style="3" bestFit="1" customWidth="1"/>
    <col min="14" max="14" width="16.7265625" style="3" bestFit="1" customWidth="1"/>
    <col min="15" max="15" width="17" style="3" bestFit="1" customWidth="1"/>
    <col min="16" max="16" width="16.7265625" style="3" bestFit="1" customWidth="1"/>
    <col min="17" max="17" width="14.26953125" style="3" bestFit="1" customWidth="1"/>
    <col min="18" max="16384" width="9.1328125" style="3"/>
  </cols>
  <sheetData>
    <row r="1" spans="1:19" ht="46.5" customHeight="1" x14ac:dyDescent="0.8">
      <c r="A1" s="222" t="s">
        <v>225</v>
      </c>
      <c r="B1" s="185"/>
      <c r="C1" s="185"/>
      <c r="D1" s="185"/>
      <c r="E1" s="185"/>
      <c r="F1" s="185"/>
      <c r="G1" s="185"/>
      <c r="H1" s="185"/>
      <c r="I1" s="185"/>
      <c r="J1" s="185"/>
      <c r="K1" s="185"/>
      <c r="L1" s="185"/>
      <c r="M1" s="185"/>
      <c r="N1" s="185"/>
      <c r="O1" s="185"/>
      <c r="P1" s="185"/>
      <c r="Q1" s="185"/>
      <c r="R1" s="133"/>
      <c r="S1" s="133"/>
    </row>
    <row r="3" spans="1:19" ht="15" thickBot="1" x14ac:dyDescent="0.8"/>
    <row r="4" spans="1:19" ht="14.5" x14ac:dyDescent="0.7">
      <c r="A4" s="215" t="s">
        <v>251</v>
      </c>
      <c r="B4" s="216"/>
      <c r="C4" s="216"/>
      <c r="D4" s="216"/>
      <c r="E4" s="216"/>
      <c r="F4" s="216"/>
      <c r="G4" s="216"/>
      <c r="H4" s="216"/>
      <c r="I4" s="216"/>
      <c r="J4" s="216"/>
      <c r="K4" s="216"/>
      <c r="L4" s="216"/>
      <c r="M4" s="216"/>
      <c r="N4" s="216"/>
      <c r="O4" s="216"/>
      <c r="P4" s="216"/>
      <c r="Q4" s="217"/>
    </row>
    <row r="5" spans="1:19" x14ac:dyDescent="0.65">
      <c r="A5" s="69"/>
      <c r="Q5" s="70"/>
    </row>
    <row r="6" spans="1:19" ht="14.5" x14ac:dyDescent="0.7">
      <c r="A6" s="205"/>
      <c r="B6" s="209"/>
      <c r="C6" s="218" t="s">
        <v>165</v>
      </c>
      <c r="D6" s="219"/>
      <c r="E6" s="218" t="s">
        <v>166</v>
      </c>
      <c r="F6" s="219"/>
      <c r="G6" s="218" t="s">
        <v>167</v>
      </c>
      <c r="H6" s="219"/>
      <c r="I6" s="218" t="s">
        <v>168</v>
      </c>
      <c r="J6" s="219"/>
      <c r="K6" s="218" t="s">
        <v>169</v>
      </c>
      <c r="L6" s="219"/>
      <c r="M6" s="218" t="s">
        <v>170</v>
      </c>
      <c r="N6" s="219"/>
      <c r="O6" s="218" t="s">
        <v>171</v>
      </c>
      <c r="P6" s="219"/>
      <c r="Q6" s="70"/>
    </row>
    <row r="7" spans="1:19" ht="15" hidden="1" customHeight="1" x14ac:dyDescent="0.7">
      <c r="A7" s="69"/>
      <c r="B7" s="122" t="s">
        <v>172</v>
      </c>
      <c r="C7" s="72" t="s">
        <v>173</v>
      </c>
      <c r="D7" s="73"/>
      <c r="E7" s="72" t="s">
        <v>174</v>
      </c>
      <c r="F7" s="73"/>
      <c r="G7" s="72" t="s">
        <v>175</v>
      </c>
      <c r="H7" s="73"/>
      <c r="I7" s="72" t="s">
        <v>176</v>
      </c>
      <c r="J7" s="73"/>
      <c r="K7" s="72" t="s">
        <v>177</v>
      </c>
      <c r="L7" s="73"/>
      <c r="M7" s="72" t="s">
        <v>178</v>
      </c>
      <c r="N7" s="73"/>
      <c r="O7" s="72" t="s">
        <v>179</v>
      </c>
      <c r="P7" s="73"/>
      <c r="Q7" s="70"/>
    </row>
    <row r="8" spans="1:19" s="81" customFormat="1" ht="14.5" x14ac:dyDescent="0.7">
      <c r="A8" s="205" t="s">
        <v>180</v>
      </c>
      <c r="B8" s="209"/>
      <c r="C8" s="77">
        <v>0</v>
      </c>
      <c r="D8" s="79">
        <v>25000</v>
      </c>
      <c r="E8" s="77">
        <v>50001</v>
      </c>
      <c r="F8" s="79">
        <v>100000</v>
      </c>
      <c r="G8" s="77">
        <v>100001</v>
      </c>
      <c r="H8" s="79">
        <v>150000</v>
      </c>
      <c r="I8" s="77">
        <v>150001</v>
      </c>
      <c r="J8" s="79">
        <v>200000</v>
      </c>
      <c r="K8" s="77">
        <v>200001</v>
      </c>
      <c r="L8" s="79">
        <v>250000</v>
      </c>
      <c r="M8" s="77">
        <v>251000</v>
      </c>
      <c r="N8" s="79">
        <v>300000</v>
      </c>
      <c r="O8" s="77">
        <v>300001</v>
      </c>
      <c r="P8" s="123">
        <f>O8+49999</f>
        <v>350000</v>
      </c>
      <c r="Q8" s="124"/>
    </row>
    <row r="9" spans="1:19" s="85" customFormat="1" ht="14.5" x14ac:dyDescent="0.7">
      <c r="A9" s="205" t="s">
        <v>252</v>
      </c>
      <c r="B9" s="209"/>
      <c r="C9" s="212">
        <v>500</v>
      </c>
      <c r="D9" s="214"/>
      <c r="E9" s="212">
        <v>500</v>
      </c>
      <c r="F9" s="214"/>
      <c r="G9" s="212">
        <v>500</v>
      </c>
      <c r="H9" s="214"/>
      <c r="I9" s="212">
        <v>500</v>
      </c>
      <c r="J9" s="214"/>
      <c r="K9" s="212">
        <v>500</v>
      </c>
      <c r="L9" s="214"/>
      <c r="M9" s="212">
        <v>500</v>
      </c>
      <c r="N9" s="214"/>
      <c r="O9" s="198">
        <v>500</v>
      </c>
      <c r="P9" s="199"/>
      <c r="Q9" s="132"/>
    </row>
    <row r="10" spans="1:19" s="2" customFormat="1" ht="24.25" x14ac:dyDescent="0.7">
      <c r="A10" s="226" t="s">
        <v>196</v>
      </c>
      <c r="B10" s="227"/>
      <c r="C10" s="125" t="s">
        <v>210</v>
      </c>
      <c r="D10" s="126" t="s">
        <v>211</v>
      </c>
      <c r="E10" s="125" t="s">
        <v>184</v>
      </c>
      <c r="F10" s="126" t="s">
        <v>186</v>
      </c>
      <c r="G10" s="125" t="s">
        <v>184</v>
      </c>
      <c r="H10" s="126" t="s">
        <v>186</v>
      </c>
      <c r="I10" s="125" t="s">
        <v>184</v>
      </c>
      <c r="J10" s="126" t="s">
        <v>186</v>
      </c>
      <c r="K10" s="111"/>
      <c r="L10" s="126" t="s">
        <v>186</v>
      </c>
      <c r="M10" s="125" t="s">
        <v>184</v>
      </c>
      <c r="N10" s="126" t="s">
        <v>186</v>
      </c>
      <c r="O10" s="125" t="s">
        <v>184</v>
      </c>
      <c r="P10" s="126" t="s">
        <v>186</v>
      </c>
      <c r="Q10" s="127"/>
    </row>
    <row r="11" spans="1:19" x14ac:dyDescent="0.65">
      <c r="A11" s="223" t="s">
        <v>199</v>
      </c>
      <c r="B11" s="224"/>
      <c r="C11" s="128">
        <f>C25</f>
        <v>75</v>
      </c>
      <c r="D11" s="129">
        <f t="shared" ref="D11:D19" si="0">C11*C$9</f>
        <v>37500</v>
      </c>
      <c r="E11" s="93">
        <f>ROUND(C11*E$51,4)</f>
        <v>77.25</v>
      </c>
      <c r="F11" s="129">
        <f>E11*E$9</f>
        <v>38625</v>
      </c>
      <c r="G11" s="93">
        <f>ROUND(E11*G$51,4)</f>
        <v>79.567499999999995</v>
      </c>
      <c r="H11" s="129">
        <f t="shared" ref="H11:H19" si="1">G11*G$9</f>
        <v>39783.75</v>
      </c>
      <c r="I11" s="93">
        <f>ROUND(G11*I$51,4)</f>
        <v>81.954499999999996</v>
      </c>
      <c r="J11" s="129">
        <f t="shared" ref="J11:J19" si="2">I11*I$9</f>
        <v>40977.25</v>
      </c>
      <c r="K11" s="93">
        <f>ROUND(I11*K$51,4)</f>
        <v>84.4131</v>
      </c>
      <c r="L11" s="129">
        <f t="shared" ref="L11:L19" si="3">K11*K$9</f>
        <v>42206.55</v>
      </c>
      <c r="M11" s="93">
        <f>ROUND(K11*M$51,4)</f>
        <v>86.945499999999996</v>
      </c>
      <c r="N11" s="129">
        <f t="shared" ref="N11:N19" si="4">M11*M$9</f>
        <v>43472.75</v>
      </c>
      <c r="O11" s="93">
        <f>ROUND(M11*O$51,4)</f>
        <v>89.553899999999999</v>
      </c>
      <c r="P11" s="129">
        <f t="shared" ref="P11:P19" si="5">O11*O$9</f>
        <v>44776.95</v>
      </c>
      <c r="Q11" s="70"/>
      <c r="R11" s="2"/>
    </row>
    <row r="12" spans="1:19" x14ac:dyDescent="0.65">
      <c r="A12" s="223" t="s">
        <v>200</v>
      </c>
      <c r="B12" s="224"/>
      <c r="C12" s="128">
        <f t="shared" ref="C12:C19" si="6">ROUND(C11*(1+$C$24),2)</f>
        <v>76.13</v>
      </c>
      <c r="D12" s="129">
        <f t="shared" si="0"/>
        <v>38065</v>
      </c>
      <c r="E12" s="93">
        <f>ROUND(E11*(1+$C$24),4)</f>
        <v>78.408799999999999</v>
      </c>
      <c r="F12" s="129">
        <f t="shared" ref="F12:F19" si="7">E12*E$9</f>
        <v>39204.400000000001</v>
      </c>
      <c r="G12" s="93">
        <f>ROUND(G11*(1+$C$24),4)</f>
        <v>80.760999999999996</v>
      </c>
      <c r="H12" s="129">
        <f t="shared" si="1"/>
        <v>40380.5</v>
      </c>
      <c r="I12" s="93">
        <f>ROUND(I11*(1+$C$24),4)</f>
        <v>83.183800000000005</v>
      </c>
      <c r="J12" s="129">
        <f t="shared" si="2"/>
        <v>41591.9</v>
      </c>
      <c r="K12" s="93">
        <f>ROUND(K11*(1+$C$24),4)</f>
        <v>85.679299999999998</v>
      </c>
      <c r="L12" s="129">
        <f t="shared" si="3"/>
        <v>42839.65</v>
      </c>
      <c r="M12" s="93">
        <f>ROUND(M11*(1+$C$24),4)</f>
        <v>88.249700000000004</v>
      </c>
      <c r="N12" s="129">
        <f t="shared" si="4"/>
        <v>44124.85</v>
      </c>
      <c r="O12" s="93">
        <f>ROUND(O11*(1+$C$24),4)</f>
        <v>90.897199999999998</v>
      </c>
      <c r="P12" s="129">
        <f t="shared" si="5"/>
        <v>45448.6</v>
      </c>
      <c r="Q12" s="70"/>
    </row>
    <row r="13" spans="1:19" x14ac:dyDescent="0.65">
      <c r="A13" s="223" t="s">
        <v>201</v>
      </c>
      <c r="B13" s="224"/>
      <c r="C13" s="128">
        <f t="shared" si="6"/>
        <v>77.27</v>
      </c>
      <c r="D13" s="129">
        <f t="shared" si="0"/>
        <v>38635</v>
      </c>
      <c r="E13" s="93">
        <f t="shared" ref="E13:E19" si="8">ROUND(E12*(1+$C$24),4)</f>
        <v>79.584900000000005</v>
      </c>
      <c r="F13" s="129">
        <f t="shared" si="7"/>
        <v>39792.450000000004</v>
      </c>
      <c r="G13" s="93">
        <f t="shared" ref="G13:G19" si="9">ROUND(G12*(1+$C$24),4)</f>
        <v>81.972399999999993</v>
      </c>
      <c r="H13" s="129">
        <f t="shared" si="1"/>
        <v>40986.199999999997</v>
      </c>
      <c r="I13" s="93">
        <f t="shared" ref="I13:I19" si="10">ROUND(I12*(1+$C$24),4)</f>
        <v>84.431600000000003</v>
      </c>
      <c r="J13" s="129">
        <f t="shared" si="2"/>
        <v>42215.8</v>
      </c>
      <c r="K13" s="93">
        <f t="shared" ref="K13:K19" si="11">ROUND(K12*(1+$C$24),4)</f>
        <v>86.964500000000001</v>
      </c>
      <c r="L13" s="129">
        <f t="shared" si="3"/>
        <v>43482.25</v>
      </c>
      <c r="M13" s="93">
        <f t="shared" ref="M13:M19" si="12">ROUND(M12*(1+$C$24),4)</f>
        <v>89.573400000000007</v>
      </c>
      <c r="N13" s="129">
        <f t="shared" si="4"/>
        <v>44786.700000000004</v>
      </c>
      <c r="O13" s="93">
        <f t="shared" ref="O13:O19" si="13">ROUND(O12*(1+$C$24),4)</f>
        <v>92.2607</v>
      </c>
      <c r="P13" s="129">
        <f t="shared" si="5"/>
        <v>46130.35</v>
      </c>
      <c r="Q13" s="70"/>
    </row>
    <row r="14" spans="1:19" x14ac:dyDescent="0.65">
      <c r="A14" s="223" t="s">
        <v>202</v>
      </c>
      <c r="B14" s="224"/>
      <c r="C14" s="128">
        <f t="shared" si="6"/>
        <v>78.430000000000007</v>
      </c>
      <c r="D14" s="129">
        <f t="shared" si="0"/>
        <v>39215</v>
      </c>
      <c r="E14" s="93">
        <f t="shared" si="8"/>
        <v>80.778700000000001</v>
      </c>
      <c r="F14" s="129">
        <f t="shared" si="7"/>
        <v>40389.35</v>
      </c>
      <c r="G14" s="93">
        <f t="shared" si="9"/>
        <v>83.201999999999998</v>
      </c>
      <c r="H14" s="129">
        <f t="shared" si="1"/>
        <v>41601</v>
      </c>
      <c r="I14" s="93">
        <f t="shared" si="10"/>
        <v>85.698099999999997</v>
      </c>
      <c r="J14" s="129">
        <f t="shared" si="2"/>
        <v>42849.049999999996</v>
      </c>
      <c r="K14" s="93">
        <f t="shared" si="11"/>
        <v>88.269000000000005</v>
      </c>
      <c r="L14" s="129">
        <f t="shared" si="3"/>
        <v>44134.5</v>
      </c>
      <c r="M14" s="93">
        <f t="shared" si="12"/>
        <v>90.917000000000002</v>
      </c>
      <c r="N14" s="129">
        <f t="shared" si="4"/>
        <v>45458.5</v>
      </c>
      <c r="O14" s="93">
        <f t="shared" si="13"/>
        <v>93.644599999999997</v>
      </c>
      <c r="P14" s="129">
        <f t="shared" si="5"/>
        <v>46822.299999999996</v>
      </c>
      <c r="Q14" s="70"/>
    </row>
    <row r="15" spans="1:19" x14ac:dyDescent="0.65">
      <c r="A15" s="223" t="s">
        <v>203</v>
      </c>
      <c r="B15" s="224"/>
      <c r="C15" s="128">
        <f t="shared" si="6"/>
        <v>79.61</v>
      </c>
      <c r="D15" s="129">
        <f t="shared" si="0"/>
        <v>39805</v>
      </c>
      <c r="E15" s="93">
        <f t="shared" si="8"/>
        <v>81.990399999999994</v>
      </c>
      <c r="F15" s="129">
        <f t="shared" si="7"/>
        <v>40995.199999999997</v>
      </c>
      <c r="G15" s="93">
        <f t="shared" si="9"/>
        <v>84.45</v>
      </c>
      <c r="H15" s="129">
        <f t="shared" si="1"/>
        <v>42225</v>
      </c>
      <c r="I15" s="93">
        <f t="shared" si="10"/>
        <v>86.983599999999996</v>
      </c>
      <c r="J15" s="129">
        <f t="shared" si="2"/>
        <v>43491.799999999996</v>
      </c>
      <c r="K15" s="93">
        <f t="shared" si="11"/>
        <v>89.593000000000004</v>
      </c>
      <c r="L15" s="129">
        <f t="shared" si="3"/>
        <v>44796.5</v>
      </c>
      <c r="M15" s="93">
        <f t="shared" si="12"/>
        <v>92.280799999999999</v>
      </c>
      <c r="N15" s="129">
        <f t="shared" si="4"/>
        <v>46140.4</v>
      </c>
      <c r="O15" s="93">
        <f t="shared" si="13"/>
        <v>95.049300000000002</v>
      </c>
      <c r="P15" s="129">
        <f t="shared" si="5"/>
        <v>47524.65</v>
      </c>
      <c r="Q15" s="70"/>
    </row>
    <row r="16" spans="1:19" x14ac:dyDescent="0.65">
      <c r="A16" s="223" t="s">
        <v>204</v>
      </c>
      <c r="B16" s="224"/>
      <c r="C16" s="128">
        <f t="shared" si="6"/>
        <v>80.8</v>
      </c>
      <c r="D16" s="129">
        <f t="shared" si="0"/>
        <v>40400</v>
      </c>
      <c r="E16" s="93">
        <f t="shared" si="8"/>
        <v>83.220299999999995</v>
      </c>
      <c r="F16" s="129">
        <f t="shared" si="7"/>
        <v>41610.149999999994</v>
      </c>
      <c r="G16" s="93">
        <f t="shared" si="9"/>
        <v>85.716800000000006</v>
      </c>
      <c r="H16" s="129">
        <f t="shared" si="1"/>
        <v>42858.400000000001</v>
      </c>
      <c r="I16" s="93">
        <f t="shared" si="10"/>
        <v>88.288399999999996</v>
      </c>
      <c r="J16" s="129">
        <f t="shared" si="2"/>
        <v>44144.2</v>
      </c>
      <c r="K16" s="93">
        <f t="shared" si="11"/>
        <v>90.936899999999994</v>
      </c>
      <c r="L16" s="129">
        <f t="shared" si="3"/>
        <v>45468.45</v>
      </c>
      <c r="M16" s="93">
        <f t="shared" si="12"/>
        <v>93.665000000000006</v>
      </c>
      <c r="N16" s="129">
        <f t="shared" si="4"/>
        <v>46832.5</v>
      </c>
      <c r="O16" s="93">
        <f t="shared" si="13"/>
        <v>96.474999999999994</v>
      </c>
      <c r="P16" s="129">
        <f t="shared" si="5"/>
        <v>48237.5</v>
      </c>
      <c r="Q16" s="70"/>
    </row>
    <row r="17" spans="1:17" x14ac:dyDescent="0.65">
      <c r="A17" s="223" t="s">
        <v>205</v>
      </c>
      <c r="B17" s="224"/>
      <c r="C17" s="128">
        <f t="shared" si="6"/>
        <v>82.01</v>
      </c>
      <c r="D17" s="129">
        <f t="shared" si="0"/>
        <v>41005</v>
      </c>
      <c r="E17" s="93">
        <f t="shared" si="8"/>
        <v>84.468599999999995</v>
      </c>
      <c r="F17" s="129">
        <f t="shared" si="7"/>
        <v>42234.299999999996</v>
      </c>
      <c r="G17" s="93">
        <f t="shared" si="9"/>
        <v>87.002600000000001</v>
      </c>
      <c r="H17" s="129">
        <f t="shared" si="1"/>
        <v>43501.3</v>
      </c>
      <c r="I17" s="93">
        <f t="shared" si="10"/>
        <v>89.612700000000004</v>
      </c>
      <c r="J17" s="129">
        <f t="shared" si="2"/>
        <v>44806.35</v>
      </c>
      <c r="K17" s="93">
        <f t="shared" si="11"/>
        <v>92.301000000000002</v>
      </c>
      <c r="L17" s="129">
        <f t="shared" si="3"/>
        <v>46150.5</v>
      </c>
      <c r="M17" s="93">
        <f t="shared" si="12"/>
        <v>95.07</v>
      </c>
      <c r="N17" s="129">
        <f t="shared" si="4"/>
        <v>47535</v>
      </c>
      <c r="O17" s="93">
        <f t="shared" si="13"/>
        <v>97.9221</v>
      </c>
      <c r="P17" s="129">
        <f t="shared" si="5"/>
        <v>48961.05</v>
      </c>
      <c r="Q17" s="70"/>
    </row>
    <row r="18" spans="1:17" x14ac:dyDescent="0.65">
      <c r="A18" s="223" t="s">
        <v>206</v>
      </c>
      <c r="B18" s="224"/>
      <c r="C18" s="128">
        <f t="shared" si="6"/>
        <v>83.24</v>
      </c>
      <c r="D18" s="129">
        <f t="shared" si="0"/>
        <v>41620</v>
      </c>
      <c r="E18" s="93">
        <f t="shared" si="8"/>
        <v>85.735600000000005</v>
      </c>
      <c r="F18" s="129">
        <f t="shared" si="7"/>
        <v>42867.8</v>
      </c>
      <c r="G18" s="93">
        <f t="shared" si="9"/>
        <v>88.307599999999994</v>
      </c>
      <c r="H18" s="129">
        <f t="shared" si="1"/>
        <v>44153.799999999996</v>
      </c>
      <c r="I18" s="93">
        <f t="shared" si="10"/>
        <v>90.956900000000005</v>
      </c>
      <c r="J18" s="129">
        <f t="shared" si="2"/>
        <v>45478.450000000004</v>
      </c>
      <c r="K18" s="93">
        <f t="shared" si="11"/>
        <v>93.685500000000005</v>
      </c>
      <c r="L18" s="129">
        <f t="shared" si="3"/>
        <v>46842.75</v>
      </c>
      <c r="M18" s="93">
        <f t="shared" si="12"/>
        <v>96.496099999999998</v>
      </c>
      <c r="N18" s="129">
        <f t="shared" si="4"/>
        <v>48248.049999999996</v>
      </c>
      <c r="O18" s="93">
        <f t="shared" si="13"/>
        <v>99.390900000000002</v>
      </c>
      <c r="P18" s="129">
        <f t="shared" si="5"/>
        <v>49695.450000000004</v>
      </c>
      <c r="Q18" s="70"/>
    </row>
    <row r="19" spans="1:17" x14ac:dyDescent="0.65">
      <c r="A19" s="223" t="s">
        <v>207</v>
      </c>
      <c r="B19" s="224"/>
      <c r="C19" s="128">
        <f t="shared" si="6"/>
        <v>84.49</v>
      </c>
      <c r="D19" s="129">
        <f t="shared" si="0"/>
        <v>42245</v>
      </c>
      <c r="E19" s="93">
        <f t="shared" si="8"/>
        <v>87.021600000000007</v>
      </c>
      <c r="F19" s="129">
        <f t="shared" si="7"/>
        <v>43510.8</v>
      </c>
      <c r="G19" s="93">
        <f t="shared" si="9"/>
        <v>89.632199999999997</v>
      </c>
      <c r="H19" s="129">
        <f t="shared" si="1"/>
        <v>44816.1</v>
      </c>
      <c r="I19" s="93">
        <f t="shared" si="10"/>
        <v>92.321299999999994</v>
      </c>
      <c r="J19" s="129">
        <f t="shared" si="2"/>
        <v>46160.649999999994</v>
      </c>
      <c r="K19" s="93">
        <f t="shared" si="11"/>
        <v>95.090800000000002</v>
      </c>
      <c r="L19" s="129">
        <f t="shared" si="3"/>
        <v>47545.4</v>
      </c>
      <c r="M19" s="93">
        <f t="shared" si="12"/>
        <v>97.9435</v>
      </c>
      <c r="N19" s="129">
        <f t="shared" si="4"/>
        <v>48971.75</v>
      </c>
      <c r="O19" s="93">
        <f t="shared" si="13"/>
        <v>100.8818</v>
      </c>
      <c r="P19" s="129">
        <f t="shared" si="5"/>
        <v>50440.9</v>
      </c>
      <c r="Q19" s="70"/>
    </row>
    <row r="20" spans="1:17" s="100" customFormat="1" ht="14.5" x14ac:dyDescent="0.7">
      <c r="A20" s="205" t="s">
        <v>236</v>
      </c>
      <c r="B20" s="206"/>
      <c r="C20" s="115"/>
      <c r="D20" s="116">
        <f>SUM(D11:D19)</f>
        <v>358490</v>
      </c>
      <c r="E20" s="96"/>
      <c r="F20" s="98">
        <f>SUM(F11:F19)</f>
        <v>369229.45</v>
      </c>
      <c r="G20" s="96"/>
      <c r="H20" s="98">
        <f>SUM(H11:H19)</f>
        <v>380306.05</v>
      </c>
      <c r="I20" s="96"/>
      <c r="J20" s="98">
        <f>SUM(J11:J19)</f>
        <v>391715.44999999995</v>
      </c>
      <c r="K20" s="96"/>
      <c r="L20" s="98">
        <f>SUM(L11:L19)</f>
        <v>403466.55000000005</v>
      </c>
      <c r="M20" s="96"/>
      <c r="N20" s="98">
        <f>SUM(N11:N19)</f>
        <v>415570.5</v>
      </c>
      <c r="O20" s="96"/>
      <c r="P20" s="98">
        <f>SUM(P11:P19)</f>
        <v>428037.75</v>
      </c>
      <c r="Q20" s="130"/>
    </row>
    <row r="21" spans="1:17" ht="15" thickBot="1" x14ac:dyDescent="0.8">
      <c r="A21" s="69"/>
      <c r="Q21" s="70"/>
    </row>
    <row r="22" spans="1:17" ht="15.25" thickBot="1" x14ac:dyDescent="0.85">
      <c r="A22" s="196" t="s">
        <v>226</v>
      </c>
      <c r="B22" s="197"/>
      <c r="C22" s="101">
        <f>SUM(D20:P20)</f>
        <v>2746815.75</v>
      </c>
      <c r="D22" s="102"/>
      <c r="Q22" s="70"/>
    </row>
    <row r="23" spans="1:17" x14ac:dyDescent="0.65">
      <c r="A23" s="69"/>
      <c r="Q23" s="70"/>
    </row>
    <row r="24" spans="1:17" x14ac:dyDescent="0.65">
      <c r="A24" s="136" t="s">
        <v>189</v>
      </c>
      <c r="C24" s="103">
        <v>1.4999999999999999E-2</v>
      </c>
      <c r="Q24" s="70"/>
    </row>
    <row r="25" spans="1:17" x14ac:dyDescent="0.65">
      <c r="A25" s="136" t="s">
        <v>213</v>
      </c>
      <c r="C25" s="131">
        <v>75</v>
      </c>
      <c r="Q25" s="70"/>
    </row>
    <row r="26" spans="1:17" ht="15" thickBot="1" x14ac:dyDescent="0.8">
      <c r="A26" s="144" t="s">
        <v>191</v>
      </c>
      <c r="B26" s="107"/>
      <c r="C26" s="107"/>
      <c r="D26" s="107"/>
      <c r="E26" s="108">
        <v>1.03</v>
      </c>
      <c r="F26" s="107"/>
      <c r="G26" s="108">
        <v>1.03</v>
      </c>
      <c r="H26" s="107"/>
      <c r="I26" s="108">
        <v>1.03</v>
      </c>
      <c r="J26" s="107"/>
      <c r="K26" s="108">
        <v>1.03</v>
      </c>
      <c r="L26" s="107"/>
      <c r="M26" s="108">
        <v>1.03</v>
      </c>
      <c r="N26" s="107"/>
      <c r="O26" s="108">
        <v>1.03</v>
      </c>
      <c r="P26" s="107"/>
      <c r="Q26" s="109"/>
    </row>
    <row r="28" spans="1:17" ht="15" thickBot="1" x14ac:dyDescent="0.8"/>
    <row r="29" spans="1:17" ht="14.5" x14ac:dyDescent="0.7">
      <c r="A29" s="215" t="s">
        <v>227</v>
      </c>
      <c r="B29" s="216"/>
      <c r="C29" s="216"/>
      <c r="D29" s="216"/>
      <c r="E29" s="216"/>
      <c r="F29" s="216"/>
      <c r="G29" s="216"/>
      <c r="H29" s="216"/>
      <c r="I29" s="216"/>
      <c r="J29" s="216"/>
      <c r="K29" s="216"/>
      <c r="L29" s="216"/>
      <c r="M29" s="216"/>
      <c r="N29" s="216"/>
      <c r="O29" s="216"/>
      <c r="P29" s="216"/>
      <c r="Q29" s="217"/>
    </row>
    <row r="30" spans="1:17" x14ac:dyDescent="0.65">
      <c r="A30" s="69"/>
      <c r="Q30" s="70"/>
    </row>
    <row r="31" spans="1:17" ht="14.5" x14ac:dyDescent="0.7">
      <c r="A31" s="205"/>
      <c r="B31" s="209"/>
      <c r="C31" s="218" t="s">
        <v>165</v>
      </c>
      <c r="D31" s="219"/>
      <c r="E31" s="218" t="s">
        <v>166</v>
      </c>
      <c r="F31" s="219"/>
      <c r="G31" s="218" t="s">
        <v>167</v>
      </c>
      <c r="H31" s="219"/>
      <c r="I31" s="218" t="s">
        <v>168</v>
      </c>
      <c r="J31" s="219"/>
      <c r="K31" s="218" t="s">
        <v>169</v>
      </c>
      <c r="L31" s="219"/>
      <c r="M31" s="218" t="s">
        <v>170</v>
      </c>
      <c r="N31" s="219"/>
      <c r="O31" s="218" t="s">
        <v>171</v>
      </c>
      <c r="P31" s="219"/>
      <c r="Q31" s="70"/>
    </row>
    <row r="32" spans="1:17" ht="15" hidden="1" customHeight="1" x14ac:dyDescent="0.7">
      <c r="A32" s="69"/>
      <c r="B32" s="122" t="s">
        <v>172</v>
      </c>
      <c r="C32" s="72" t="s">
        <v>173</v>
      </c>
      <c r="D32" s="73"/>
      <c r="E32" s="72" t="s">
        <v>174</v>
      </c>
      <c r="F32" s="73"/>
      <c r="G32" s="72" t="s">
        <v>175</v>
      </c>
      <c r="H32" s="73"/>
      <c r="I32" s="72" t="s">
        <v>176</v>
      </c>
      <c r="J32" s="73"/>
      <c r="K32" s="72" t="s">
        <v>177</v>
      </c>
      <c r="L32" s="73"/>
      <c r="M32" s="72" t="s">
        <v>178</v>
      </c>
      <c r="N32" s="73"/>
      <c r="O32" s="72" t="s">
        <v>179</v>
      </c>
      <c r="P32" s="73"/>
      <c r="Q32" s="70"/>
    </row>
    <row r="33" spans="1:17" s="81" customFormat="1" ht="14.5" x14ac:dyDescent="0.7">
      <c r="A33" s="205" t="s">
        <v>193</v>
      </c>
      <c r="B33" s="209"/>
      <c r="C33" s="77">
        <v>0</v>
      </c>
      <c r="D33" s="79">
        <v>50000</v>
      </c>
      <c r="E33" s="77">
        <v>50001</v>
      </c>
      <c r="F33" s="79">
        <v>100000</v>
      </c>
      <c r="G33" s="77">
        <v>100001</v>
      </c>
      <c r="H33" s="79">
        <v>150000</v>
      </c>
      <c r="I33" s="77">
        <v>150001</v>
      </c>
      <c r="J33" s="79">
        <v>200000</v>
      </c>
      <c r="K33" s="77">
        <v>200001</v>
      </c>
      <c r="L33" s="79">
        <v>250000</v>
      </c>
      <c r="M33" s="77">
        <v>251000</v>
      </c>
      <c r="N33" s="79">
        <v>300000</v>
      </c>
      <c r="O33" s="77">
        <v>300001</v>
      </c>
      <c r="P33" s="123">
        <f>O33+49999</f>
        <v>350000</v>
      </c>
      <c r="Q33" s="124"/>
    </row>
    <row r="34" spans="1:17" s="85" customFormat="1" ht="14.5" x14ac:dyDescent="0.7">
      <c r="A34" s="205" t="s">
        <v>252</v>
      </c>
      <c r="B34" s="209"/>
      <c r="C34" s="212">
        <v>500</v>
      </c>
      <c r="D34" s="214"/>
      <c r="E34" s="212">
        <v>500</v>
      </c>
      <c r="F34" s="214"/>
      <c r="G34" s="212">
        <v>500</v>
      </c>
      <c r="H34" s="214"/>
      <c r="I34" s="212">
        <v>500</v>
      </c>
      <c r="J34" s="214"/>
      <c r="K34" s="212">
        <v>500</v>
      </c>
      <c r="L34" s="214"/>
      <c r="M34" s="212">
        <v>500</v>
      </c>
      <c r="N34" s="214"/>
      <c r="O34" s="198">
        <v>500</v>
      </c>
      <c r="P34" s="199"/>
      <c r="Q34" s="132"/>
    </row>
    <row r="35" spans="1:17" s="2" customFormat="1" ht="24.25" x14ac:dyDescent="0.7">
      <c r="A35" s="226" t="s">
        <v>196</v>
      </c>
      <c r="B35" s="227"/>
      <c r="C35" s="125" t="s">
        <v>210</v>
      </c>
      <c r="D35" s="126" t="s">
        <v>211</v>
      </c>
      <c r="E35" s="125" t="s">
        <v>184</v>
      </c>
      <c r="F35" s="126" t="s">
        <v>186</v>
      </c>
      <c r="G35" s="125" t="s">
        <v>184</v>
      </c>
      <c r="H35" s="126" t="s">
        <v>186</v>
      </c>
      <c r="I35" s="125" t="s">
        <v>184</v>
      </c>
      <c r="J35" s="126" t="s">
        <v>186</v>
      </c>
      <c r="K35" s="111"/>
      <c r="L35" s="126" t="s">
        <v>186</v>
      </c>
      <c r="M35" s="125" t="s">
        <v>184</v>
      </c>
      <c r="N35" s="126" t="s">
        <v>186</v>
      </c>
      <c r="O35" s="125" t="s">
        <v>184</v>
      </c>
      <c r="P35" s="126" t="s">
        <v>186</v>
      </c>
      <c r="Q35" s="127"/>
    </row>
    <row r="36" spans="1:17" x14ac:dyDescent="0.65">
      <c r="A36" s="223" t="s">
        <v>199</v>
      </c>
      <c r="B36" s="224"/>
      <c r="C36" s="128">
        <f>C50</f>
        <v>75</v>
      </c>
      <c r="D36" s="129">
        <f>C36*C$34</f>
        <v>37500</v>
      </c>
      <c r="E36" s="93">
        <f>ROUND(C36*E$51,4)</f>
        <v>77.25</v>
      </c>
      <c r="F36" s="129">
        <f>E36*E$34</f>
        <v>38625</v>
      </c>
      <c r="G36" s="93">
        <f>ROUND(E36*G$51,4)</f>
        <v>79.567499999999995</v>
      </c>
      <c r="H36" s="129">
        <f>G36*G$34</f>
        <v>39783.75</v>
      </c>
      <c r="I36" s="93">
        <f>ROUND(G36*I$51,4)</f>
        <v>81.954499999999996</v>
      </c>
      <c r="J36" s="129">
        <f>I36*I$34</f>
        <v>40977.25</v>
      </c>
      <c r="K36" s="93">
        <f>ROUND(I36*K$51,4)</f>
        <v>84.4131</v>
      </c>
      <c r="L36" s="129">
        <f>K36*K$34</f>
        <v>42206.55</v>
      </c>
      <c r="M36" s="93">
        <f>ROUND(K36*M$51,4)</f>
        <v>86.945499999999996</v>
      </c>
      <c r="N36" s="129">
        <f>M36*M$34</f>
        <v>43472.75</v>
      </c>
      <c r="O36" s="93">
        <f>ROUND(M36*O$51,4)</f>
        <v>89.553899999999999</v>
      </c>
      <c r="P36" s="129">
        <f>O36*O$34</f>
        <v>44776.95</v>
      </c>
      <c r="Q36" s="70"/>
    </row>
    <row r="37" spans="1:17" x14ac:dyDescent="0.65">
      <c r="A37" s="223" t="s">
        <v>200</v>
      </c>
      <c r="B37" s="224"/>
      <c r="C37" s="128">
        <f>ROUND(C36*(1+$C$49),2)</f>
        <v>76.13</v>
      </c>
      <c r="D37" s="129">
        <f t="shared" ref="D37:F44" si="14">C37*C$34</f>
        <v>38065</v>
      </c>
      <c r="E37" s="93">
        <f>ROUND(E36*(1+$C$49),4)</f>
        <v>78.408799999999999</v>
      </c>
      <c r="F37" s="129">
        <f>E37*E$34</f>
        <v>39204.400000000001</v>
      </c>
      <c r="G37" s="93">
        <f>ROUND(G36*(1+$C$49),4)</f>
        <v>80.760999999999996</v>
      </c>
      <c r="H37" s="129">
        <f>G37*G$34</f>
        <v>40380.5</v>
      </c>
      <c r="I37" s="93">
        <f>ROUND(I36*(1+$C$49),4)</f>
        <v>83.183800000000005</v>
      </c>
      <c r="J37" s="129">
        <f t="shared" ref="J37:J44" si="15">I37*I$34</f>
        <v>41591.9</v>
      </c>
      <c r="K37" s="93">
        <f>ROUND(K36*(1+$C$49),4)</f>
        <v>85.679299999999998</v>
      </c>
      <c r="L37" s="129">
        <f t="shared" ref="L37:L44" si="16">K37*K$34</f>
        <v>42839.65</v>
      </c>
      <c r="M37" s="93">
        <f>ROUND(M36*(1+$C$49),4)</f>
        <v>88.249700000000004</v>
      </c>
      <c r="N37" s="129">
        <f t="shared" ref="N37:N44" si="17">M37*M$34</f>
        <v>44124.85</v>
      </c>
      <c r="O37" s="93">
        <f>ROUND(O36*(1+$C$49),4)</f>
        <v>90.897199999999998</v>
      </c>
      <c r="P37" s="129">
        <f t="shared" ref="P37:P44" si="18">O37*O$34</f>
        <v>45448.6</v>
      </c>
      <c r="Q37" s="70"/>
    </row>
    <row r="38" spans="1:17" x14ac:dyDescent="0.65">
      <c r="A38" s="223" t="s">
        <v>201</v>
      </c>
      <c r="B38" s="224"/>
      <c r="C38" s="128">
        <f t="shared" ref="C38:C44" si="19">ROUND(C37*(1+$C$49),2)</f>
        <v>77.27</v>
      </c>
      <c r="D38" s="129">
        <f t="shared" si="14"/>
        <v>38635</v>
      </c>
      <c r="E38" s="93">
        <f t="shared" ref="E38:E44" si="20">ROUND(E37*(1+$C$49),4)</f>
        <v>79.584900000000005</v>
      </c>
      <c r="F38" s="129">
        <f>E38*E$34</f>
        <v>39792.450000000004</v>
      </c>
      <c r="G38" s="93">
        <f t="shared" ref="G38:G44" si="21">ROUND(G37*(1+$C$49),4)</f>
        <v>81.972399999999993</v>
      </c>
      <c r="H38" s="129">
        <f t="shared" ref="H38:H44" si="22">G38*G$34</f>
        <v>40986.199999999997</v>
      </c>
      <c r="I38" s="93">
        <f t="shared" ref="I38:I44" si="23">ROUND(I37*(1+$C$49),4)</f>
        <v>84.431600000000003</v>
      </c>
      <c r="J38" s="129">
        <f t="shared" si="15"/>
        <v>42215.8</v>
      </c>
      <c r="K38" s="93">
        <f t="shared" ref="K38:K44" si="24">ROUND(K37*(1+$C$49),4)</f>
        <v>86.964500000000001</v>
      </c>
      <c r="L38" s="129">
        <f t="shared" si="16"/>
        <v>43482.25</v>
      </c>
      <c r="M38" s="93">
        <f t="shared" ref="M38:M44" si="25">ROUND(M37*(1+$C$49),4)</f>
        <v>89.573400000000007</v>
      </c>
      <c r="N38" s="129">
        <f t="shared" si="17"/>
        <v>44786.700000000004</v>
      </c>
      <c r="O38" s="93">
        <f t="shared" ref="O38:O44" si="26">ROUND(O37*(1+$C$49),4)</f>
        <v>92.2607</v>
      </c>
      <c r="P38" s="129">
        <f t="shared" si="18"/>
        <v>46130.35</v>
      </c>
      <c r="Q38" s="70"/>
    </row>
    <row r="39" spans="1:17" x14ac:dyDescent="0.65">
      <c r="A39" s="223" t="s">
        <v>202</v>
      </c>
      <c r="B39" s="224"/>
      <c r="C39" s="128">
        <f t="shared" si="19"/>
        <v>78.430000000000007</v>
      </c>
      <c r="D39" s="129">
        <f t="shared" si="14"/>
        <v>39215</v>
      </c>
      <c r="E39" s="93">
        <f t="shared" si="20"/>
        <v>80.778700000000001</v>
      </c>
      <c r="F39" s="129">
        <f t="shared" si="14"/>
        <v>40389.35</v>
      </c>
      <c r="G39" s="93">
        <f t="shared" si="21"/>
        <v>83.201999999999998</v>
      </c>
      <c r="H39" s="129">
        <f t="shared" si="22"/>
        <v>41601</v>
      </c>
      <c r="I39" s="93">
        <f t="shared" si="23"/>
        <v>85.698099999999997</v>
      </c>
      <c r="J39" s="129">
        <f t="shared" si="15"/>
        <v>42849.049999999996</v>
      </c>
      <c r="K39" s="93">
        <f t="shared" si="24"/>
        <v>88.269000000000005</v>
      </c>
      <c r="L39" s="129">
        <f t="shared" si="16"/>
        <v>44134.5</v>
      </c>
      <c r="M39" s="93">
        <f t="shared" si="25"/>
        <v>90.917000000000002</v>
      </c>
      <c r="N39" s="129">
        <f t="shared" si="17"/>
        <v>45458.5</v>
      </c>
      <c r="O39" s="93">
        <f t="shared" si="26"/>
        <v>93.644599999999997</v>
      </c>
      <c r="P39" s="129">
        <f t="shared" si="18"/>
        <v>46822.299999999996</v>
      </c>
      <c r="Q39" s="70"/>
    </row>
    <row r="40" spans="1:17" x14ac:dyDescent="0.65">
      <c r="A40" s="223" t="s">
        <v>203</v>
      </c>
      <c r="B40" s="224"/>
      <c r="C40" s="128">
        <f t="shared" si="19"/>
        <v>79.61</v>
      </c>
      <c r="D40" s="129">
        <f t="shared" si="14"/>
        <v>39805</v>
      </c>
      <c r="E40" s="93">
        <f t="shared" si="20"/>
        <v>81.990399999999994</v>
      </c>
      <c r="F40" s="129">
        <f t="shared" si="14"/>
        <v>40995.199999999997</v>
      </c>
      <c r="G40" s="93">
        <f t="shared" si="21"/>
        <v>84.45</v>
      </c>
      <c r="H40" s="129">
        <f t="shared" si="22"/>
        <v>42225</v>
      </c>
      <c r="I40" s="93">
        <f t="shared" si="23"/>
        <v>86.983599999999996</v>
      </c>
      <c r="J40" s="129">
        <f>I40*I$34</f>
        <v>43491.799999999996</v>
      </c>
      <c r="K40" s="93">
        <f t="shared" si="24"/>
        <v>89.593000000000004</v>
      </c>
      <c r="L40" s="129">
        <f t="shared" si="16"/>
        <v>44796.5</v>
      </c>
      <c r="M40" s="93">
        <f t="shared" si="25"/>
        <v>92.280799999999999</v>
      </c>
      <c r="N40" s="129">
        <f t="shared" si="17"/>
        <v>46140.4</v>
      </c>
      <c r="O40" s="93">
        <f t="shared" si="26"/>
        <v>95.049300000000002</v>
      </c>
      <c r="P40" s="129">
        <f t="shared" si="18"/>
        <v>47524.65</v>
      </c>
      <c r="Q40" s="70"/>
    </row>
    <row r="41" spans="1:17" x14ac:dyDescent="0.65">
      <c r="A41" s="223" t="s">
        <v>204</v>
      </c>
      <c r="B41" s="224"/>
      <c r="C41" s="128">
        <f t="shared" si="19"/>
        <v>80.8</v>
      </c>
      <c r="D41" s="129">
        <f t="shared" si="14"/>
        <v>40400</v>
      </c>
      <c r="E41" s="93">
        <f t="shared" si="20"/>
        <v>83.220299999999995</v>
      </c>
      <c r="F41" s="129">
        <f t="shared" si="14"/>
        <v>41610.149999999994</v>
      </c>
      <c r="G41" s="93">
        <f t="shared" si="21"/>
        <v>85.716800000000006</v>
      </c>
      <c r="H41" s="129">
        <f t="shared" si="22"/>
        <v>42858.400000000001</v>
      </c>
      <c r="I41" s="93">
        <f t="shared" si="23"/>
        <v>88.288399999999996</v>
      </c>
      <c r="J41" s="129">
        <f t="shared" si="15"/>
        <v>44144.2</v>
      </c>
      <c r="K41" s="93">
        <f t="shared" si="24"/>
        <v>90.936899999999994</v>
      </c>
      <c r="L41" s="129">
        <f t="shared" si="16"/>
        <v>45468.45</v>
      </c>
      <c r="M41" s="93">
        <f t="shared" si="25"/>
        <v>93.665000000000006</v>
      </c>
      <c r="N41" s="129">
        <f t="shared" si="17"/>
        <v>46832.5</v>
      </c>
      <c r="O41" s="93">
        <f t="shared" si="26"/>
        <v>96.474999999999994</v>
      </c>
      <c r="P41" s="129">
        <f t="shared" si="18"/>
        <v>48237.5</v>
      </c>
      <c r="Q41" s="70"/>
    </row>
    <row r="42" spans="1:17" x14ac:dyDescent="0.65">
      <c r="A42" s="223" t="s">
        <v>205</v>
      </c>
      <c r="B42" s="224"/>
      <c r="C42" s="128">
        <f t="shared" si="19"/>
        <v>82.01</v>
      </c>
      <c r="D42" s="129">
        <f t="shared" si="14"/>
        <v>41005</v>
      </c>
      <c r="E42" s="93">
        <f t="shared" si="20"/>
        <v>84.468599999999995</v>
      </c>
      <c r="F42" s="129">
        <f t="shared" si="14"/>
        <v>42234.299999999996</v>
      </c>
      <c r="G42" s="93">
        <f t="shared" si="21"/>
        <v>87.002600000000001</v>
      </c>
      <c r="H42" s="129">
        <f t="shared" si="22"/>
        <v>43501.3</v>
      </c>
      <c r="I42" s="93">
        <f t="shared" si="23"/>
        <v>89.612700000000004</v>
      </c>
      <c r="J42" s="129">
        <f t="shared" si="15"/>
        <v>44806.35</v>
      </c>
      <c r="K42" s="93">
        <f t="shared" si="24"/>
        <v>92.301000000000002</v>
      </c>
      <c r="L42" s="129">
        <f t="shared" si="16"/>
        <v>46150.5</v>
      </c>
      <c r="M42" s="93">
        <f t="shared" si="25"/>
        <v>95.07</v>
      </c>
      <c r="N42" s="129">
        <f t="shared" si="17"/>
        <v>47535</v>
      </c>
      <c r="O42" s="93">
        <f t="shared" si="26"/>
        <v>97.9221</v>
      </c>
      <c r="P42" s="129">
        <f t="shared" si="18"/>
        <v>48961.05</v>
      </c>
      <c r="Q42" s="70"/>
    </row>
    <row r="43" spans="1:17" x14ac:dyDescent="0.65">
      <c r="A43" s="223" t="s">
        <v>206</v>
      </c>
      <c r="B43" s="224"/>
      <c r="C43" s="128">
        <f t="shared" si="19"/>
        <v>83.24</v>
      </c>
      <c r="D43" s="129">
        <f t="shared" si="14"/>
        <v>41620</v>
      </c>
      <c r="E43" s="93">
        <f t="shared" si="20"/>
        <v>85.735600000000005</v>
      </c>
      <c r="F43" s="129">
        <f t="shared" si="14"/>
        <v>42867.8</v>
      </c>
      <c r="G43" s="93">
        <f t="shared" si="21"/>
        <v>88.307599999999994</v>
      </c>
      <c r="H43" s="129">
        <f t="shared" si="22"/>
        <v>44153.799999999996</v>
      </c>
      <c r="I43" s="93">
        <f t="shared" si="23"/>
        <v>90.956900000000005</v>
      </c>
      <c r="J43" s="129">
        <f t="shared" si="15"/>
        <v>45478.450000000004</v>
      </c>
      <c r="K43" s="93">
        <f t="shared" si="24"/>
        <v>93.685500000000005</v>
      </c>
      <c r="L43" s="129">
        <f t="shared" si="16"/>
        <v>46842.75</v>
      </c>
      <c r="M43" s="93">
        <f t="shared" si="25"/>
        <v>96.496099999999998</v>
      </c>
      <c r="N43" s="129">
        <f t="shared" si="17"/>
        <v>48248.049999999996</v>
      </c>
      <c r="O43" s="93">
        <f t="shared" si="26"/>
        <v>99.390900000000002</v>
      </c>
      <c r="P43" s="129">
        <f t="shared" si="18"/>
        <v>49695.450000000004</v>
      </c>
      <c r="Q43" s="70"/>
    </row>
    <row r="44" spans="1:17" x14ac:dyDescent="0.65">
      <c r="A44" s="223" t="s">
        <v>207</v>
      </c>
      <c r="B44" s="224"/>
      <c r="C44" s="128">
        <f t="shared" si="19"/>
        <v>84.49</v>
      </c>
      <c r="D44" s="129">
        <f t="shared" si="14"/>
        <v>42245</v>
      </c>
      <c r="E44" s="93">
        <f t="shared" si="20"/>
        <v>87.021600000000007</v>
      </c>
      <c r="F44" s="129">
        <f t="shared" si="14"/>
        <v>43510.8</v>
      </c>
      <c r="G44" s="93">
        <f t="shared" si="21"/>
        <v>89.632199999999997</v>
      </c>
      <c r="H44" s="129">
        <f t="shared" si="22"/>
        <v>44816.1</v>
      </c>
      <c r="I44" s="93">
        <f t="shared" si="23"/>
        <v>92.321299999999994</v>
      </c>
      <c r="J44" s="129">
        <f t="shared" si="15"/>
        <v>46160.649999999994</v>
      </c>
      <c r="K44" s="93">
        <f t="shared" si="24"/>
        <v>95.090800000000002</v>
      </c>
      <c r="L44" s="129">
        <f t="shared" si="16"/>
        <v>47545.4</v>
      </c>
      <c r="M44" s="93">
        <f t="shared" si="25"/>
        <v>97.9435</v>
      </c>
      <c r="N44" s="129">
        <f t="shared" si="17"/>
        <v>48971.75</v>
      </c>
      <c r="O44" s="93">
        <f t="shared" si="26"/>
        <v>100.8818</v>
      </c>
      <c r="P44" s="129">
        <f t="shared" si="18"/>
        <v>50440.9</v>
      </c>
      <c r="Q44" s="70"/>
    </row>
    <row r="45" spans="1:17" s="100" customFormat="1" ht="14.5" x14ac:dyDescent="0.7">
      <c r="A45" s="205" t="s">
        <v>236</v>
      </c>
      <c r="B45" s="206"/>
      <c r="C45" s="115"/>
      <c r="D45" s="116">
        <f>SUM(D36:D44)</f>
        <v>358490</v>
      </c>
      <c r="E45" s="96"/>
      <c r="F45" s="98">
        <f>SUM(F36:F44)</f>
        <v>369229.45</v>
      </c>
      <c r="G45" s="96"/>
      <c r="H45" s="98">
        <f>SUM(H36:H44)</f>
        <v>380306.05</v>
      </c>
      <c r="I45" s="96"/>
      <c r="J45" s="98">
        <f>SUM(J36:J44)</f>
        <v>391715.44999999995</v>
      </c>
      <c r="K45" s="96"/>
      <c r="L45" s="98">
        <f>SUM(L36:L44)</f>
        <v>403466.55000000005</v>
      </c>
      <c r="M45" s="96"/>
      <c r="N45" s="98">
        <f>SUM(N36:N44)</f>
        <v>415570.5</v>
      </c>
      <c r="O45" s="96"/>
      <c r="P45" s="98">
        <f>SUM(P36:P44)</f>
        <v>428037.75</v>
      </c>
      <c r="Q45" s="130"/>
    </row>
    <row r="46" spans="1:17" ht="15" thickBot="1" x14ac:dyDescent="0.8">
      <c r="A46" s="69"/>
      <c r="Q46" s="70"/>
    </row>
    <row r="47" spans="1:17" ht="15.25" thickBot="1" x14ac:dyDescent="0.85">
      <c r="A47" s="196" t="s">
        <v>226</v>
      </c>
      <c r="B47" s="197"/>
      <c r="C47" s="101">
        <f>SUM(D45:P45)</f>
        <v>2746815.75</v>
      </c>
      <c r="D47" s="102"/>
      <c r="Q47" s="70"/>
    </row>
    <row r="48" spans="1:17" x14ac:dyDescent="0.65">
      <c r="A48" s="69"/>
      <c r="Q48" s="70"/>
    </row>
    <row r="49" spans="1:17" x14ac:dyDescent="0.65">
      <c r="A49" s="136" t="s">
        <v>189</v>
      </c>
      <c r="C49" s="103">
        <v>1.4999999999999999E-2</v>
      </c>
      <c r="Q49" s="70"/>
    </row>
    <row r="50" spans="1:17" x14ac:dyDescent="0.65">
      <c r="A50" s="136" t="s">
        <v>213</v>
      </c>
      <c r="C50" s="131">
        <v>75</v>
      </c>
      <c r="Q50" s="70"/>
    </row>
    <row r="51" spans="1:17" ht="15" thickBot="1" x14ac:dyDescent="0.8">
      <c r="A51" s="144" t="s">
        <v>191</v>
      </c>
      <c r="B51" s="107"/>
      <c r="C51" s="107"/>
      <c r="D51" s="107"/>
      <c r="E51" s="108">
        <v>1.03</v>
      </c>
      <c r="F51" s="107"/>
      <c r="G51" s="108">
        <v>1.03</v>
      </c>
      <c r="H51" s="107"/>
      <c r="I51" s="108">
        <v>1.03</v>
      </c>
      <c r="J51" s="107"/>
      <c r="K51" s="108">
        <v>1.03</v>
      </c>
      <c r="L51" s="107"/>
      <c r="M51" s="108">
        <v>1.03</v>
      </c>
      <c r="N51" s="107"/>
      <c r="O51" s="108">
        <v>1.03</v>
      </c>
      <c r="P51" s="107"/>
      <c r="Q51" s="109"/>
    </row>
  </sheetData>
  <mergeCells count="61">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A18:B18"/>
    <mergeCell ref="K9:L9"/>
    <mergeCell ref="M9:N9"/>
    <mergeCell ref="O9:P9"/>
    <mergeCell ref="A10:B10"/>
    <mergeCell ref="A11:B11"/>
    <mergeCell ref="A12:B12"/>
    <mergeCell ref="I9:J9"/>
    <mergeCell ref="A13:B13"/>
    <mergeCell ref="A14:B14"/>
    <mergeCell ref="A15:B15"/>
    <mergeCell ref="A16:B16"/>
    <mergeCell ref="A17:B17"/>
    <mergeCell ref="A19:B19"/>
    <mergeCell ref="A20:B20"/>
    <mergeCell ref="A22:B22"/>
    <mergeCell ref="A29:Q29"/>
    <mergeCell ref="A31:B31"/>
    <mergeCell ref="C31:D31"/>
    <mergeCell ref="E31:F31"/>
    <mergeCell ref="G31:H31"/>
    <mergeCell ref="I31:J31"/>
    <mergeCell ref="K31:L31"/>
    <mergeCell ref="A39:B39"/>
    <mergeCell ref="M31:N31"/>
    <mergeCell ref="O31:P31"/>
    <mergeCell ref="A33:B33"/>
    <mergeCell ref="A34:B34"/>
    <mergeCell ref="C34:D34"/>
    <mergeCell ref="E34:F34"/>
    <mergeCell ref="G34:H34"/>
    <mergeCell ref="I34:J34"/>
    <mergeCell ref="K34:L34"/>
    <mergeCell ref="M34:N34"/>
    <mergeCell ref="O34:P34"/>
    <mergeCell ref="A35:B35"/>
    <mergeCell ref="A36:B36"/>
    <mergeCell ref="A37:B37"/>
    <mergeCell ref="A38:B38"/>
    <mergeCell ref="A47:B47"/>
    <mergeCell ref="A40:B40"/>
    <mergeCell ref="A41:B41"/>
    <mergeCell ref="A42:B42"/>
    <mergeCell ref="A43:B43"/>
    <mergeCell ref="A44:B44"/>
    <mergeCell ref="A45:B45"/>
  </mergeCells>
  <pageMargins left="0.25" right="0.25" top="0.25" bottom="0.25" header="0.3" footer="0.3"/>
  <pageSetup scale="35" orientation="landscape" r:id="rId1"/>
  <ignoredErrors>
    <ignoredError sqref="F11:F19 H11:H19 J11:J19 L11:L19 N11:N19 F36:F44 H36:H44 J36:J44 L36:L44 N36:N44" formula="1"/>
    <ignoredError sqref="E11:E19 G11:G19 I11:I19 K11:K19 E36:E44 G36:G44 I36:I44 K36:K44 M36:M44 O36:O44" formul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30"/>
  <sheetViews>
    <sheetView zoomScale="85" zoomScaleNormal="85" workbookViewId="0">
      <selection activeCell="A12" sqref="A12"/>
    </sheetView>
  </sheetViews>
  <sheetFormatPr defaultColWidth="8.86328125" defaultRowHeight="15.25" x14ac:dyDescent="0.65"/>
  <cols>
    <col min="1" max="1" width="83.86328125" style="10" customWidth="1"/>
    <col min="2" max="2" width="29.1328125" style="10" customWidth="1"/>
    <col min="3" max="3" width="103.26953125" style="10" customWidth="1"/>
    <col min="4" max="16384" width="8.86328125" style="10"/>
  </cols>
  <sheetData>
    <row r="1" spans="1:3" ht="18" x14ac:dyDescent="0.8">
      <c r="A1" s="236" t="s">
        <v>125</v>
      </c>
      <c r="B1" s="237"/>
      <c r="C1" s="237"/>
    </row>
    <row r="3" spans="1:3" ht="18" x14ac:dyDescent="0.8">
      <c r="A3" s="234" t="s">
        <v>238</v>
      </c>
      <c r="B3" s="235"/>
      <c r="C3" s="235"/>
    </row>
    <row r="4" spans="1:3" ht="16.25" thickBot="1" x14ac:dyDescent="0.85">
      <c r="A4" s="56" t="s">
        <v>11</v>
      </c>
      <c r="B4" s="38" t="s">
        <v>12</v>
      </c>
      <c r="C4" s="38" t="s">
        <v>132</v>
      </c>
    </row>
    <row r="5" spans="1:3" ht="18" customHeight="1" x14ac:dyDescent="0.7">
      <c r="A5" s="49" t="s">
        <v>149</v>
      </c>
      <c r="B5" s="178">
        <f>+'F-1 Provider Svcs DDI Costs'!C14</f>
        <v>14040598.350000001</v>
      </c>
      <c r="C5" s="12" t="s">
        <v>133</v>
      </c>
    </row>
    <row r="6" spans="1:3" ht="18" customHeight="1" x14ac:dyDescent="0.7">
      <c r="A6" s="49" t="s">
        <v>150</v>
      </c>
      <c r="B6" s="178">
        <f>+'F-2 Provider Svcs Ops Costs'!C22</f>
        <v>129846815.76000001</v>
      </c>
      <c r="C6" s="12" t="s">
        <v>134</v>
      </c>
    </row>
    <row r="7" spans="1:3" ht="18" customHeight="1" x14ac:dyDescent="0.7">
      <c r="A7" s="49" t="s">
        <v>151</v>
      </c>
      <c r="B7" s="178">
        <f>+'F-3 Provider Svcs DDI Pool Cost'!C14</f>
        <v>1214010</v>
      </c>
      <c r="C7" s="12" t="s">
        <v>253</v>
      </c>
    </row>
    <row r="8" spans="1:3" ht="18" customHeight="1" x14ac:dyDescent="0.7">
      <c r="A8" s="49" t="s">
        <v>152</v>
      </c>
      <c r="B8" s="179">
        <f>+'F-4 Provider Svcs Ops Pool'!C22</f>
        <v>4098885</v>
      </c>
      <c r="C8" s="12" t="s">
        <v>254</v>
      </c>
    </row>
    <row r="9" spans="1:3" ht="1.9" customHeight="1" x14ac:dyDescent="0.7">
      <c r="A9" s="50"/>
      <c r="B9" s="48"/>
      <c r="C9" s="16"/>
    </row>
    <row r="10" spans="1:3" ht="16.25" thickBot="1" x14ac:dyDescent="0.85">
      <c r="A10" s="17" t="s">
        <v>239</v>
      </c>
      <c r="B10" s="180">
        <f>SUM(B5:B8)</f>
        <v>149200309.11000001</v>
      </c>
      <c r="C10" s="18"/>
    </row>
    <row r="11" spans="1:3" ht="15.5" x14ac:dyDescent="0.7">
      <c r="A11" s="55"/>
      <c r="B11" s="55"/>
    </row>
    <row r="13" spans="1:3" ht="18" x14ac:dyDescent="0.8">
      <c r="A13" s="234" t="s">
        <v>240</v>
      </c>
      <c r="B13" s="235"/>
      <c r="C13" s="235"/>
    </row>
    <row r="14" spans="1:3" ht="16.25" thickBot="1" x14ac:dyDescent="0.85">
      <c r="A14" s="56" t="s">
        <v>11</v>
      </c>
      <c r="B14" s="38" t="s">
        <v>12</v>
      </c>
      <c r="C14" s="38" t="s">
        <v>132</v>
      </c>
    </row>
    <row r="15" spans="1:3" ht="15.5" x14ac:dyDescent="0.7">
      <c r="A15" s="51" t="s">
        <v>153</v>
      </c>
      <c r="B15" s="178">
        <f>+'G-1 Provider Svcs DDI Cost'!C14</f>
        <v>377443.5</v>
      </c>
      <c r="C15" s="12" t="s">
        <v>145</v>
      </c>
    </row>
    <row r="16" spans="1:3" ht="15.5" x14ac:dyDescent="0.7">
      <c r="A16" s="49" t="s">
        <v>154</v>
      </c>
      <c r="B16" s="178">
        <f>+'G-2 Provider Svcs Ops Cost'!C22</f>
        <v>14219.880000000001</v>
      </c>
      <c r="C16" s="12" t="s">
        <v>146</v>
      </c>
    </row>
    <row r="17" spans="1:3" ht="18" customHeight="1" x14ac:dyDescent="0.7">
      <c r="A17" s="49" t="s">
        <v>155</v>
      </c>
      <c r="B17" s="179">
        <f>+'G-3 Provider Svcs DDI Pool'!C14</f>
        <v>414225</v>
      </c>
      <c r="C17" s="12" t="s">
        <v>255</v>
      </c>
    </row>
    <row r="18" spans="1:3" ht="15.5" x14ac:dyDescent="0.7">
      <c r="A18" s="51" t="s">
        <v>156</v>
      </c>
      <c r="B18" s="178">
        <f>+'G-4 Provider Svcs Ops Pool'!C22</f>
        <v>836710</v>
      </c>
      <c r="C18" s="12" t="s">
        <v>256</v>
      </c>
    </row>
    <row r="19" spans="1:3" ht="15.5" x14ac:dyDescent="0.7">
      <c r="A19" s="50"/>
      <c r="B19" s="48"/>
      <c r="C19" s="16"/>
    </row>
    <row r="20" spans="1:3" ht="16.25" thickBot="1" x14ac:dyDescent="0.85">
      <c r="A20" s="52" t="s">
        <v>257</v>
      </c>
      <c r="B20" s="180">
        <f>SUM(B15:B18)</f>
        <v>1642598.38</v>
      </c>
      <c r="C20" s="53"/>
    </row>
    <row r="21" spans="1:3" ht="15.5" x14ac:dyDescent="0.7">
      <c r="A21" s="55"/>
      <c r="B21" s="55"/>
    </row>
    <row r="23" spans="1:3" ht="18" x14ac:dyDescent="0.8">
      <c r="A23" s="234" t="s">
        <v>241</v>
      </c>
      <c r="B23" s="235"/>
      <c r="C23" s="235"/>
    </row>
    <row r="24" spans="1:3" ht="16.25" thickBot="1" x14ac:dyDescent="0.85">
      <c r="A24" s="56" t="s">
        <v>11</v>
      </c>
      <c r="B24" s="38" t="s">
        <v>135</v>
      </c>
      <c r="C24" s="38" t="s">
        <v>132</v>
      </c>
    </row>
    <row r="25" spans="1:3" ht="15.5" x14ac:dyDescent="0.7">
      <c r="A25" s="51" t="s">
        <v>243</v>
      </c>
      <c r="B25" s="178">
        <f>+'H-1 Provider Svcs DDI Cost'!C14</f>
        <v>1179056.18</v>
      </c>
      <c r="C25" s="12" t="s">
        <v>147</v>
      </c>
    </row>
    <row r="26" spans="1:3" ht="15.5" x14ac:dyDescent="0.7">
      <c r="A26" s="51" t="s">
        <v>157</v>
      </c>
      <c r="B26" s="178">
        <f>+'H-2 Provider Svcs Ops Cost'!C22</f>
        <v>186597523.08000001</v>
      </c>
      <c r="C26" s="12" t="s">
        <v>148</v>
      </c>
    </row>
    <row r="27" spans="1:3" ht="15.5" x14ac:dyDescent="0.7">
      <c r="A27" s="49" t="s">
        <v>158</v>
      </c>
      <c r="B27" s="178">
        <f>+'H-3 Provider Svcs DDI Pool'!C14</f>
        <v>207165</v>
      </c>
      <c r="C27" s="12" t="s">
        <v>258</v>
      </c>
    </row>
    <row r="28" spans="1:3" ht="24" customHeight="1" x14ac:dyDescent="0.7">
      <c r="A28" s="54" t="s">
        <v>159</v>
      </c>
      <c r="B28" s="181">
        <f>+'H-4 Provider Svcs Ops Pool'!C22</f>
        <v>839377</v>
      </c>
      <c r="C28" s="12" t="s">
        <v>259</v>
      </c>
    </row>
    <row r="29" spans="1:3" ht="15.5" x14ac:dyDescent="0.7">
      <c r="A29" s="50"/>
      <c r="B29" s="48"/>
      <c r="C29" s="16"/>
    </row>
    <row r="30" spans="1:3" ht="16.25" thickBot="1" x14ac:dyDescent="0.85">
      <c r="A30" s="52" t="s">
        <v>242</v>
      </c>
      <c r="B30" s="180">
        <f>SUM(B25:B28)</f>
        <v>188823121.26000002</v>
      </c>
      <c r="C30" s="53"/>
    </row>
  </sheetData>
  <mergeCells count="4">
    <mergeCell ref="A3:C3"/>
    <mergeCell ref="A13:C13"/>
    <mergeCell ref="A23:C23"/>
    <mergeCell ref="A1:C1"/>
  </mergeCells>
  <pageMargins left="0.7" right="0.7" top="0.75" bottom="0.75" header="0.3" footer="0.3"/>
  <pageSetup scale="42" fitToHeight="0" orientation="portrait" horizontalDpi="300" verticalDpi="300" r:id="rId1"/>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3"/>
  <sheetViews>
    <sheetView topLeftCell="A29" zoomScale="80" zoomScaleNormal="80" workbookViewId="0">
      <selection activeCell="D47" sqref="D47"/>
    </sheetView>
  </sheetViews>
  <sheetFormatPr defaultColWidth="8.86328125" defaultRowHeight="14.25" x14ac:dyDescent="0.65"/>
  <cols>
    <col min="1" max="1" width="45.54296875" style="2" customWidth="1"/>
    <col min="2" max="6" width="28.1328125" style="3" customWidth="1"/>
    <col min="7" max="7" width="8.7265625" style="3" customWidth="1"/>
    <col min="8" max="16384" width="8.86328125" style="3"/>
  </cols>
  <sheetData>
    <row r="1" spans="1:7" ht="18.75" thickBot="1" x14ac:dyDescent="0.95">
      <c r="A1" s="248" t="s">
        <v>130</v>
      </c>
      <c r="B1" s="249"/>
      <c r="C1" s="249"/>
      <c r="D1" s="249"/>
      <c r="E1" s="250"/>
      <c r="F1" s="251"/>
    </row>
    <row r="3" spans="1:7" ht="59.25" customHeight="1" x14ac:dyDescent="0.65">
      <c r="A3" s="253" t="s">
        <v>298</v>
      </c>
      <c r="B3" s="253"/>
      <c r="C3" s="253"/>
      <c r="D3" s="253"/>
      <c r="E3" s="253"/>
      <c r="F3" s="253"/>
    </row>
    <row r="4" spans="1:7" ht="15" thickBot="1" x14ac:dyDescent="0.8">
      <c r="A4" s="2" t="s">
        <v>291</v>
      </c>
    </row>
    <row r="5" spans="1:7" ht="42.75" customHeight="1" thickBot="1" x14ac:dyDescent="0.8">
      <c r="A5" s="238" t="s">
        <v>137</v>
      </c>
      <c r="B5" s="239"/>
      <c r="C5" s="239"/>
      <c r="D5" s="239"/>
      <c r="E5" s="240"/>
      <c r="F5" s="241"/>
    </row>
    <row r="6" spans="1:7" ht="15.5" x14ac:dyDescent="0.7">
      <c r="A6" s="242" t="s">
        <v>14</v>
      </c>
      <c r="B6" s="244" t="s">
        <v>246</v>
      </c>
      <c r="C6" s="245"/>
      <c r="D6" s="245"/>
      <c r="E6" s="246"/>
      <c r="F6" s="247"/>
    </row>
    <row r="7" spans="1:7" s="2" customFormat="1" ht="45" customHeight="1" thickBot="1" x14ac:dyDescent="0.85">
      <c r="A7" s="243"/>
      <c r="B7" s="41" t="s">
        <v>288</v>
      </c>
      <c r="C7" s="42" t="s">
        <v>17</v>
      </c>
      <c r="D7" s="42" t="s">
        <v>18</v>
      </c>
      <c r="E7" s="43" t="s">
        <v>19</v>
      </c>
      <c r="F7" s="43" t="s">
        <v>287</v>
      </c>
    </row>
    <row r="8" spans="1:7" ht="15.5" x14ac:dyDescent="0.7">
      <c r="A8" s="6" t="s">
        <v>127</v>
      </c>
      <c r="B8" s="159">
        <v>830100.45</v>
      </c>
      <c r="C8" s="160">
        <v>711174.88</v>
      </c>
      <c r="D8" s="160">
        <v>597006.34</v>
      </c>
      <c r="E8" s="161">
        <v>240229.64</v>
      </c>
      <c r="F8" s="161">
        <f>SUM(B8:E8)</f>
        <v>2378511.31</v>
      </c>
    </row>
    <row r="9" spans="1:7" ht="15.5" x14ac:dyDescent="0.7">
      <c r="A9" s="6" t="s">
        <v>128</v>
      </c>
      <c r="B9" s="159">
        <v>415050.22</v>
      </c>
      <c r="C9" s="160">
        <v>355587.44</v>
      </c>
      <c r="D9" s="160">
        <v>298503.17</v>
      </c>
      <c r="E9" s="161">
        <v>120114.82</v>
      </c>
      <c r="F9" s="161">
        <f>SUM(B9:E9)</f>
        <v>1189255.6499999999</v>
      </c>
    </row>
    <row r="10" spans="1:7" ht="15.5" x14ac:dyDescent="0.7">
      <c r="A10" s="6" t="s">
        <v>136</v>
      </c>
      <c r="B10" s="159">
        <v>830100.45</v>
      </c>
      <c r="C10" s="160">
        <v>711174.88</v>
      </c>
      <c r="D10" s="160">
        <v>597006.34</v>
      </c>
      <c r="E10" s="161">
        <v>240229.64</v>
      </c>
      <c r="F10" s="161">
        <f>SUM(B10:E10)</f>
        <v>2378511.31</v>
      </c>
    </row>
    <row r="11" spans="1:7" ht="3" customHeight="1" x14ac:dyDescent="0.7">
      <c r="A11" s="22"/>
      <c r="B11" s="60"/>
      <c r="C11" s="61"/>
      <c r="D11" s="61"/>
      <c r="E11" s="62"/>
      <c r="F11" s="62"/>
    </row>
    <row r="12" spans="1:7" ht="27" customHeight="1" thickBot="1" x14ac:dyDescent="0.85">
      <c r="A12" s="7" t="s">
        <v>284</v>
      </c>
      <c r="B12" s="162">
        <f>SUM(B8:B10)</f>
        <v>2075251.1199999999</v>
      </c>
      <c r="C12" s="162">
        <f>SUM(C8:C10)</f>
        <v>1777937.2000000002</v>
      </c>
      <c r="D12" s="162">
        <f>SUM(D8:D10)</f>
        <v>1492515.85</v>
      </c>
      <c r="E12" s="162">
        <f>SUM(E8:E10)</f>
        <v>600574.10000000009</v>
      </c>
      <c r="F12" s="162">
        <f>SUM(F8:F10)</f>
        <v>5946278.2699999996</v>
      </c>
    </row>
    <row r="13" spans="1:7" ht="16.25" thickBot="1" x14ac:dyDescent="0.85">
      <c r="A13" s="7" t="s">
        <v>285</v>
      </c>
      <c r="B13" s="175">
        <f>B12/$F$12</f>
        <v>0.34900000063401004</v>
      </c>
      <c r="C13" s="175">
        <f t="shared" ref="C13:E13" si="0">C12/$F$12</f>
        <v>0.29899999954088935</v>
      </c>
      <c r="D13" s="175">
        <f t="shared" si="0"/>
        <v>0.25100000071136935</v>
      </c>
      <c r="E13" s="175">
        <f t="shared" si="0"/>
        <v>0.10099999911373138</v>
      </c>
      <c r="F13" s="174">
        <f>SUM(B13:E13)</f>
        <v>1</v>
      </c>
    </row>
    <row r="14" spans="1:7" ht="26.25" x14ac:dyDescent="0.65">
      <c r="A14" s="39" t="s">
        <v>20</v>
      </c>
      <c r="B14" s="40">
        <v>0.05</v>
      </c>
      <c r="C14" s="40">
        <v>0.15</v>
      </c>
      <c r="D14" s="40">
        <v>0.25</v>
      </c>
      <c r="E14" s="40">
        <v>0.1</v>
      </c>
      <c r="F14" s="40"/>
    </row>
    <row r="15" spans="1:7" s="8" customFormat="1" ht="26.75" thickBot="1" x14ac:dyDescent="0.75">
      <c r="A15" s="39" t="s">
        <v>21</v>
      </c>
      <c r="B15" s="40">
        <v>0.35</v>
      </c>
      <c r="C15" s="40">
        <v>0.3</v>
      </c>
      <c r="D15" s="40">
        <v>0.5</v>
      </c>
      <c r="E15" s="40">
        <v>0.25</v>
      </c>
      <c r="F15" s="40"/>
      <c r="G15" s="29"/>
    </row>
    <row r="16" spans="1:7" s="165" customFormat="1" ht="16.25" thickBot="1" x14ac:dyDescent="0.85">
      <c r="A16" s="166" t="s">
        <v>286</v>
      </c>
      <c r="B16" s="163">
        <f>F12</f>
        <v>5946278.2699999996</v>
      </c>
      <c r="C16" s="167"/>
      <c r="D16" s="167"/>
      <c r="E16" s="167"/>
      <c r="F16" s="167"/>
      <c r="G16" s="164"/>
    </row>
    <row r="17" spans="1:6" ht="15.5" x14ac:dyDescent="0.7">
      <c r="A17" s="9"/>
      <c r="B17" s="10"/>
      <c r="C17" s="10"/>
      <c r="D17" s="10"/>
      <c r="E17" s="10"/>
      <c r="F17" s="10"/>
    </row>
    <row r="18" spans="1:6" ht="15" customHeight="1" x14ac:dyDescent="0.65">
      <c r="A18" s="252" t="s">
        <v>248</v>
      </c>
      <c r="B18" s="252"/>
      <c r="C18" s="252"/>
      <c r="D18" s="252"/>
      <c r="E18" s="252"/>
      <c r="F18" s="252"/>
    </row>
    <row r="19" spans="1:6" ht="63" customHeight="1" x14ac:dyDescent="0.65">
      <c r="A19" s="252"/>
      <c r="B19" s="252"/>
      <c r="C19" s="252"/>
      <c r="D19" s="252"/>
      <c r="E19" s="252"/>
      <c r="F19" s="252"/>
    </row>
    <row r="20" spans="1:6" x14ac:dyDescent="0.65">
      <c r="A20" s="59"/>
    </row>
    <row r="21" spans="1:6" ht="15" thickBot="1" x14ac:dyDescent="0.8"/>
    <row r="22" spans="1:6" ht="40.5" customHeight="1" thickBot="1" x14ac:dyDescent="0.8">
      <c r="A22" s="238" t="s">
        <v>161</v>
      </c>
      <c r="B22" s="239"/>
      <c r="C22" s="239"/>
      <c r="D22" s="239"/>
      <c r="E22" s="240"/>
      <c r="F22" s="241"/>
    </row>
    <row r="23" spans="1:6" ht="15.5" x14ac:dyDescent="0.7">
      <c r="A23" s="242" t="s">
        <v>14</v>
      </c>
      <c r="B23" s="244" t="s">
        <v>247</v>
      </c>
      <c r="C23" s="245"/>
      <c r="D23" s="245"/>
      <c r="E23" s="246"/>
      <c r="F23" s="247"/>
    </row>
    <row r="24" spans="1:6" ht="29.75" thickBot="1" x14ac:dyDescent="0.85">
      <c r="A24" s="243"/>
      <c r="B24" s="41" t="s">
        <v>16</v>
      </c>
      <c r="C24" s="42" t="s">
        <v>17</v>
      </c>
      <c r="D24" s="42" t="s">
        <v>18</v>
      </c>
      <c r="E24" s="43" t="s">
        <v>19</v>
      </c>
      <c r="F24" s="43" t="s">
        <v>289</v>
      </c>
    </row>
    <row r="25" spans="1:6" ht="15.5" x14ac:dyDescent="0.7">
      <c r="A25" s="36" t="s">
        <v>69</v>
      </c>
      <c r="B25" s="171">
        <v>131272.85999999999</v>
      </c>
      <c r="C25" s="171">
        <v>112465.86</v>
      </c>
      <c r="D25" s="171">
        <v>94411.14</v>
      </c>
      <c r="E25" s="171">
        <v>37990.14</v>
      </c>
      <c r="F25" s="171">
        <f>SUM(B25:E25)</f>
        <v>376140</v>
      </c>
    </row>
    <row r="26" spans="1:6" ht="15.5" x14ac:dyDescent="0.7">
      <c r="A26" s="22"/>
      <c r="B26" s="168"/>
      <c r="C26" s="169"/>
      <c r="D26" s="169"/>
      <c r="E26" s="170"/>
      <c r="F26" s="170"/>
    </row>
    <row r="27" spans="1:6" ht="16.25" thickBot="1" x14ac:dyDescent="0.85">
      <c r="A27" s="7" t="s">
        <v>284</v>
      </c>
      <c r="B27" s="162">
        <f>B25</f>
        <v>131272.85999999999</v>
      </c>
      <c r="C27" s="162">
        <f t="shared" ref="C27:E27" si="1">C25</f>
        <v>112465.86</v>
      </c>
      <c r="D27" s="162">
        <f t="shared" si="1"/>
        <v>94411.14</v>
      </c>
      <c r="E27" s="162">
        <f t="shared" si="1"/>
        <v>37990.14</v>
      </c>
      <c r="F27" s="162">
        <f>SUM(B27:E27)</f>
        <v>376140</v>
      </c>
    </row>
    <row r="28" spans="1:6" ht="16.25" thickBot="1" x14ac:dyDescent="0.85">
      <c r="A28" s="7" t="s">
        <v>285</v>
      </c>
      <c r="B28" s="175">
        <f>B27/$F$27</f>
        <v>0.34899999999999998</v>
      </c>
      <c r="C28" s="175">
        <f t="shared" ref="C28:E28" si="2">C27/$F$27</f>
        <v>0.29899999999999999</v>
      </c>
      <c r="D28" s="175">
        <f t="shared" si="2"/>
        <v>0.251</v>
      </c>
      <c r="E28" s="175">
        <f t="shared" si="2"/>
        <v>0.10099999999999999</v>
      </c>
      <c r="F28" s="174">
        <f>SUM(B28:E28)</f>
        <v>0.99999999999999989</v>
      </c>
    </row>
    <row r="29" spans="1:6" ht="26.25" x14ac:dyDescent="0.65">
      <c r="A29" s="39" t="s">
        <v>20</v>
      </c>
      <c r="B29" s="40">
        <v>0.05</v>
      </c>
      <c r="C29" s="40">
        <v>0.15</v>
      </c>
      <c r="D29" s="40">
        <v>0.25</v>
      </c>
      <c r="E29" s="40">
        <v>0.1</v>
      </c>
      <c r="F29" s="40"/>
    </row>
    <row r="30" spans="1:6" ht="27" thickBot="1" x14ac:dyDescent="0.8">
      <c r="A30" s="39" t="s">
        <v>21</v>
      </c>
      <c r="B30" s="40">
        <v>0.35</v>
      </c>
      <c r="C30" s="40">
        <v>0.3</v>
      </c>
      <c r="D30" s="40">
        <v>0.5</v>
      </c>
      <c r="E30" s="40">
        <v>0.25</v>
      </c>
      <c r="F30" s="40"/>
    </row>
    <row r="31" spans="1:6" ht="16.25" thickBot="1" x14ac:dyDescent="0.85">
      <c r="A31" s="23" t="s">
        <v>22</v>
      </c>
      <c r="B31" s="173">
        <f>F27</f>
        <v>376140</v>
      </c>
      <c r="C31" s="10"/>
      <c r="D31" s="10"/>
      <c r="E31" s="10"/>
      <c r="F31" s="10"/>
    </row>
    <row r="33" spans="1:6" ht="15" thickBot="1" x14ac:dyDescent="0.8"/>
    <row r="34" spans="1:6" ht="42" customHeight="1" thickBot="1" x14ac:dyDescent="0.8">
      <c r="A34" s="238" t="s">
        <v>215</v>
      </c>
      <c r="B34" s="239"/>
      <c r="C34" s="239"/>
      <c r="D34" s="239"/>
      <c r="E34" s="240"/>
      <c r="F34" s="241"/>
    </row>
    <row r="35" spans="1:6" ht="15.5" x14ac:dyDescent="0.7">
      <c r="A35" s="242" t="s">
        <v>14</v>
      </c>
      <c r="B35" s="244" t="s">
        <v>15</v>
      </c>
      <c r="C35" s="245"/>
      <c r="D35" s="245"/>
      <c r="E35" s="246"/>
      <c r="F35" s="247"/>
    </row>
    <row r="36" spans="1:6" ht="29.75" thickBot="1" x14ac:dyDescent="0.85">
      <c r="A36" s="243"/>
      <c r="B36" s="41" t="s">
        <v>16</v>
      </c>
      <c r="C36" s="42" t="s">
        <v>17</v>
      </c>
      <c r="D36" s="42" t="s">
        <v>18</v>
      </c>
      <c r="E36" s="43" t="s">
        <v>19</v>
      </c>
      <c r="F36" s="43" t="s">
        <v>289</v>
      </c>
    </row>
    <row r="37" spans="1:6" ht="15.5" x14ac:dyDescent="0.7">
      <c r="A37" s="4" t="s">
        <v>70</v>
      </c>
      <c r="B37" s="171">
        <v>277840.03000000003</v>
      </c>
      <c r="C37" s="172">
        <v>238034.87</v>
      </c>
      <c r="D37" s="172">
        <v>199821.91</v>
      </c>
      <c r="E37" s="161">
        <v>80406.429999999993</v>
      </c>
      <c r="F37" s="161">
        <f>SUM(B37:E37)</f>
        <v>796103.24</v>
      </c>
    </row>
    <row r="38" spans="1:6" ht="15.5" x14ac:dyDescent="0.7">
      <c r="A38" s="22"/>
      <c r="B38" s="141"/>
      <c r="C38" s="142"/>
      <c r="D38" s="142"/>
      <c r="E38" s="143"/>
      <c r="F38" s="143"/>
    </row>
    <row r="39" spans="1:6" ht="16.25" thickBot="1" x14ac:dyDescent="0.85">
      <c r="A39" s="7" t="s">
        <v>284</v>
      </c>
      <c r="B39" s="162">
        <f>B37</f>
        <v>277840.03000000003</v>
      </c>
      <c r="C39" s="162">
        <f t="shared" ref="C39:E39" si="3">C37</f>
        <v>238034.87</v>
      </c>
      <c r="D39" s="162">
        <f t="shared" si="3"/>
        <v>199821.91</v>
      </c>
      <c r="E39" s="162">
        <f t="shared" si="3"/>
        <v>80406.429999999993</v>
      </c>
      <c r="F39" s="162">
        <f>SUM(B39:E39)</f>
        <v>796103.24</v>
      </c>
    </row>
    <row r="40" spans="1:6" ht="16.25" thickBot="1" x14ac:dyDescent="0.85">
      <c r="A40" s="7" t="s">
        <v>285</v>
      </c>
      <c r="B40" s="175">
        <f>B39/$F$39</f>
        <v>0.34899999904535001</v>
      </c>
      <c r="C40" s="175">
        <f t="shared" ref="C40:E40" si="4">C39/$F$39</f>
        <v>0.29900000155758694</v>
      </c>
      <c r="D40" s="175">
        <f t="shared" si="4"/>
        <v>0.25099999593017608</v>
      </c>
      <c r="E40" s="175">
        <f t="shared" si="4"/>
        <v>0.10100000346688702</v>
      </c>
      <c r="F40" s="140">
        <f>SUM(B40:E40)</f>
        <v>1</v>
      </c>
    </row>
    <row r="41" spans="1:6" ht="26.25" x14ac:dyDescent="0.65">
      <c r="A41" s="39" t="s">
        <v>20</v>
      </c>
      <c r="B41" s="40">
        <v>0.05</v>
      </c>
      <c r="C41" s="40">
        <v>0.15</v>
      </c>
      <c r="D41" s="40">
        <v>0.25</v>
      </c>
      <c r="E41" s="40">
        <v>0.1</v>
      </c>
      <c r="F41" s="40"/>
    </row>
    <row r="42" spans="1:6" ht="27" thickBot="1" x14ac:dyDescent="0.8">
      <c r="A42" s="39" t="s">
        <v>21</v>
      </c>
      <c r="B42" s="40">
        <v>0.35</v>
      </c>
      <c r="C42" s="40">
        <v>0.3</v>
      </c>
      <c r="D42" s="40">
        <v>0.5</v>
      </c>
      <c r="E42" s="40">
        <v>0.25</v>
      </c>
      <c r="F42" s="40"/>
    </row>
    <row r="43" spans="1:6" ht="16.25" thickBot="1" x14ac:dyDescent="0.85">
      <c r="A43" s="23" t="s">
        <v>22</v>
      </c>
      <c r="B43" s="163">
        <f>F39</f>
        <v>796103.24</v>
      </c>
      <c r="C43" s="10"/>
      <c r="D43" s="10"/>
      <c r="E43" s="10"/>
      <c r="F43" s="10"/>
    </row>
  </sheetData>
  <mergeCells count="12">
    <mergeCell ref="A34:F34"/>
    <mergeCell ref="A35:A36"/>
    <mergeCell ref="B35:F35"/>
    <mergeCell ref="A1:F1"/>
    <mergeCell ref="A18:F19"/>
    <mergeCell ref="A22:F22"/>
    <mergeCell ref="A23:A24"/>
    <mergeCell ref="B23:F23"/>
    <mergeCell ref="A5:F5"/>
    <mergeCell ref="B6:F6"/>
    <mergeCell ref="A6:A7"/>
    <mergeCell ref="A3:F3"/>
  </mergeCells>
  <conditionalFormatting sqref="B13">
    <cfRule type="cellIs" dxfId="23" priority="23" operator="between">
      <formula>0.05</formula>
      <formula>0.35</formula>
    </cfRule>
    <cfRule type="cellIs" dxfId="22" priority="24" operator="notBetween">
      <formula>0.05</formula>
      <formula>0.35</formula>
    </cfRule>
  </conditionalFormatting>
  <conditionalFormatting sqref="C13">
    <cfRule type="cellIs" dxfId="21" priority="21" operator="between">
      <formula>0.15</formula>
      <formula>0.3</formula>
    </cfRule>
    <cfRule type="cellIs" dxfId="20" priority="22" operator="notBetween">
      <formula>0.15</formula>
      <formula>0.3</formula>
    </cfRule>
  </conditionalFormatting>
  <conditionalFormatting sqref="D13">
    <cfRule type="cellIs" dxfId="19" priority="19" operator="between">
      <formula>0.25</formula>
      <formula>0.5</formula>
    </cfRule>
    <cfRule type="cellIs" dxfId="18" priority="20" operator="notBetween">
      <formula>25</formula>
      <formula>0.5</formula>
    </cfRule>
  </conditionalFormatting>
  <conditionalFormatting sqref="E13">
    <cfRule type="cellIs" dxfId="17" priority="17" operator="between">
      <formula>0.1</formula>
      <formula>0.25</formula>
    </cfRule>
    <cfRule type="cellIs" dxfId="16" priority="18" operator="notBetween">
      <formula>0.1</formula>
      <formula>0.25</formula>
    </cfRule>
  </conditionalFormatting>
  <conditionalFormatting sqref="B28">
    <cfRule type="cellIs" dxfId="15" priority="15" operator="between">
      <formula>0.05</formula>
      <formula>0.35</formula>
    </cfRule>
    <cfRule type="cellIs" dxfId="14" priority="16" operator="notBetween">
      <formula>0.05</formula>
      <formula>0.35</formula>
    </cfRule>
  </conditionalFormatting>
  <conditionalFormatting sqref="B40">
    <cfRule type="cellIs" dxfId="13" priority="13" operator="between">
      <formula>0.05</formula>
      <formula>0.35</formula>
    </cfRule>
    <cfRule type="cellIs" dxfId="12" priority="14" operator="notBetween">
      <formula>0.05</formula>
      <formula>0.35</formula>
    </cfRule>
  </conditionalFormatting>
  <conditionalFormatting sqref="C28">
    <cfRule type="cellIs" dxfId="11" priority="11" operator="between">
      <formula>0.15</formula>
      <formula>0.3</formula>
    </cfRule>
    <cfRule type="cellIs" dxfId="10" priority="12" operator="notBetween">
      <formula>0.15</formula>
      <formula>0.3</formula>
    </cfRule>
  </conditionalFormatting>
  <conditionalFormatting sqref="C40">
    <cfRule type="cellIs" dxfId="9" priority="9" operator="between">
      <formula>0.15</formula>
      <formula>0.3</formula>
    </cfRule>
    <cfRule type="cellIs" dxfId="8" priority="10" operator="notBetween">
      <formula>0.15</formula>
      <formula>0.3</formula>
    </cfRule>
  </conditionalFormatting>
  <conditionalFormatting sqref="D28">
    <cfRule type="cellIs" dxfId="7" priority="7" operator="between">
      <formula>0.25</formula>
      <formula>0.5</formula>
    </cfRule>
    <cfRule type="cellIs" dxfId="6" priority="8" operator="notBetween">
      <formula>25</formula>
      <formula>0.5</formula>
    </cfRule>
  </conditionalFormatting>
  <conditionalFormatting sqref="D40">
    <cfRule type="cellIs" dxfId="5" priority="5" operator="between">
      <formula>0.25</formula>
      <formula>0.5</formula>
    </cfRule>
    <cfRule type="cellIs" dxfId="4" priority="6" operator="notBetween">
      <formula>25</formula>
      <formula>0.5</formula>
    </cfRule>
  </conditionalFormatting>
  <conditionalFormatting sqref="E28">
    <cfRule type="cellIs" dxfId="3" priority="3" operator="between">
      <formula>0.1</formula>
      <formula>0.25</formula>
    </cfRule>
    <cfRule type="cellIs" dxfId="2" priority="4" operator="notBetween">
      <formula>0.1</formula>
      <formula>0.25</formula>
    </cfRule>
  </conditionalFormatting>
  <conditionalFormatting sqref="E40">
    <cfRule type="cellIs" dxfId="1" priority="1" operator="between">
      <formula>0.1</formula>
      <formula>0.25</formula>
    </cfRule>
    <cfRule type="cellIs" dxfId="0" priority="2" operator="notBetween">
      <formula>0.1</formula>
      <formula>0.25</formula>
    </cfRule>
  </conditionalFormatting>
  <pageMargins left="0.7" right="0.7" top="0.75" bottom="0.75" header="0.3" footer="0.3"/>
  <pageSetup scale="49" fitToHeight="0" orientation="portrait" horizontalDpi="300" verticalDpi="300" r:id="rId1"/>
  <headerFoot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60"/>
  <sheetViews>
    <sheetView zoomScale="110" zoomScaleNormal="110" workbookViewId="0">
      <selection sqref="A1:B1"/>
    </sheetView>
  </sheetViews>
  <sheetFormatPr defaultColWidth="8.86328125" defaultRowHeight="14.25" x14ac:dyDescent="0.65"/>
  <cols>
    <col min="1" max="2" width="47.26953125" style="3" customWidth="1"/>
    <col min="3" max="16384" width="8.86328125" style="3"/>
  </cols>
  <sheetData>
    <row r="1" spans="1:2" ht="18.75" thickBot="1" x14ac:dyDescent="0.95">
      <c r="A1" s="248" t="s">
        <v>131</v>
      </c>
      <c r="B1" s="256"/>
    </row>
    <row r="2" spans="1:2" ht="15" thickBot="1" x14ac:dyDescent="0.8"/>
    <row r="3" spans="1:2" ht="18.75" thickBot="1" x14ac:dyDescent="0.95">
      <c r="A3" s="254" t="s">
        <v>23</v>
      </c>
      <c r="B3" s="255"/>
    </row>
    <row r="4" spans="1:2" ht="16.25" thickBot="1" x14ac:dyDescent="0.85">
      <c r="A4" s="37" t="s">
        <v>11</v>
      </c>
      <c r="B4" s="38" t="s">
        <v>12</v>
      </c>
    </row>
    <row r="5" spans="1:2" ht="15.25" x14ac:dyDescent="0.65">
      <c r="A5" s="11" t="s">
        <v>24</v>
      </c>
      <c r="B5" s="12"/>
    </row>
    <row r="6" spans="1:2" ht="15.25" x14ac:dyDescent="0.65">
      <c r="A6" s="21" t="s">
        <v>25</v>
      </c>
      <c r="B6" s="14"/>
    </row>
    <row r="7" spans="1:2" ht="15.25" x14ac:dyDescent="0.65">
      <c r="A7" s="21" t="s">
        <v>26</v>
      </c>
      <c r="B7" s="14"/>
    </row>
    <row r="8" spans="1:2" ht="15.25" x14ac:dyDescent="0.65">
      <c r="A8" s="21" t="s">
        <v>87</v>
      </c>
      <c r="B8" s="14"/>
    </row>
    <row r="9" spans="1:2" ht="2.4500000000000002" customHeight="1" x14ac:dyDescent="0.7">
      <c r="A9" s="15"/>
      <c r="B9" s="16"/>
    </row>
    <row r="10" spans="1:2" ht="15.5" x14ac:dyDescent="0.7">
      <c r="A10" s="24" t="s">
        <v>27</v>
      </c>
      <c r="B10" s="14"/>
    </row>
    <row r="11" spans="1:2" ht="2.4500000000000002" customHeight="1" x14ac:dyDescent="0.7">
      <c r="A11" s="15"/>
      <c r="B11" s="16"/>
    </row>
    <row r="12" spans="1:2" ht="15.25" x14ac:dyDescent="0.65">
      <c r="A12" s="21" t="s">
        <v>28</v>
      </c>
      <c r="B12" s="14"/>
    </row>
    <row r="13" spans="1:2" ht="15.25" x14ac:dyDescent="0.65">
      <c r="A13" s="21" t="s">
        <v>29</v>
      </c>
      <c r="B13" s="14"/>
    </row>
    <row r="14" spans="1:2" ht="15.25" x14ac:dyDescent="0.65">
      <c r="A14" s="21" t="s">
        <v>88</v>
      </c>
      <c r="B14" s="14"/>
    </row>
    <row r="15" spans="1:2" ht="15.25" x14ac:dyDescent="0.65">
      <c r="A15" s="21" t="s">
        <v>89</v>
      </c>
      <c r="B15" s="14"/>
    </row>
    <row r="16" spans="1:2" ht="15.25" x14ac:dyDescent="0.65">
      <c r="A16" s="21" t="s">
        <v>90</v>
      </c>
      <c r="B16" s="14"/>
    </row>
    <row r="17" spans="1:2" ht="2.4500000000000002" customHeight="1" x14ac:dyDescent="0.7">
      <c r="A17" s="15"/>
      <c r="B17" s="16"/>
    </row>
    <row r="18" spans="1:2" ht="15.5" x14ac:dyDescent="0.7">
      <c r="A18" s="24" t="s">
        <v>27</v>
      </c>
      <c r="B18" s="25"/>
    </row>
    <row r="19" spans="1:2" ht="2.4500000000000002" customHeight="1" x14ac:dyDescent="0.7">
      <c r="A19" s="15"/>
      <c r="B19" s="16"/>
    </row>
    <row r="20" spans="1:2" ht="16.25" thickBot="1" x14ac:dyDescent="0.85">
      <c r="A20" s="17" t="s">
        <v>22</v>
      </c>
      <c r="B20" s="26"/>
    </row>
    <row r="22" spans="1:2" ht="28.15" customHeight="1" x14ac:dyDescent="0.75">
      <c r="A22" s="257" t="s">
        <v>216</v>
      </c>
      <c r="B22" s="258"/>
    </row>
    <row r="23" spans="1:2" ht="17.45" customHeight="1" thickBot="1" x14ac:dyDescent="0.9">
      <c r="A23" s="257"/>
      <c r="B23" s="259"/>
    </row>
    <row r="24" spans="1:2" ht="18.75" thickBot="1" x14ac:dyDescent="0.95">
      <c r="A24" s="254" t="s">
        <v>71</v>
      </c>
      <c r="B24" s="255"/>
    </row>
    <row r="25" spans="1:2" ht="16.25" thickBot="1" x14ac:dyDescent="0.85">
      <c r="A25" s="37" t="s">
        <v>11</v>
      </c>
      <c r="B25" s="38" t="s">
        <v>12</v>
      </c>
    </row>
    <row r="26" spans="1:2" ht="15.5" x14ac:dyDescent="0.7">
      <c r="A26" s="11" t="s">
        <v>72</v>
      </c>
      <c r="B26" s="12"/>
    </row>
    <row r="27" spans="1:2" ht="15.5" x14ac:dyDescent="0.7">
      <c r="A27" s="21" t="s">
        <v>73</v>
      </c>
      <c r="B27" s="12"/>
    </row>
    <row r="28" spans="1:2" ht="15.5" x14ac:dyDescent="0.7">
      <c r="A28" s="21" t="s">
        <v>74</v>
      </c>
      <c r="B28" s="12"/>
    </row>
    <row r="29" spans="1:2" ht="15.5" x14ac:dyDescent="0.7">
      <c r="A29" s="21" t="s">
        <v>92</v>
      </c>
      <c r="B29" s="14"/>
    </row>
    <row r="30" spans="1:2" ht="15.5" x14ac:dyDescent="0.7">
      <c r="A30" s="15"/>
      <c r="B30" s="16"/>
    </row>
    <row r="31" spans="1:2" ht="15.5" x14ac:dyDescent="0.7">
      <c r="A31" s="24" t="s">
        <v>27</v>
      </c>
      <c r="B31" s="14"/>
    </row>
    <row r="32" spans="1:2" ht="15.5" x14ac:dyDescent="0.7">
      <c r="A32" s="15"/>
      <c r="B32" s="16"/>
    </row>
    <row r="33" spans="1:2" ht="15.5" x14ac:dyDescent="0.7">
      <c r="A33" s="21" t="s">
        <v>94</v>
      </c>
      <c r="B33" s="14"/>
    </row>
    <row r="34" spans="1:2" ht="15.5" x14ac:dyDescent="0.7">
      <c r="A34" s="21" t="s">
        <v>95</v>
      </c>
      <c r="B34" s="14"/>
    </row>
    <row r="35" spans="1:2" ht="15.5" x14ac:dyDescent="0.7">
      <c r="A35" s="21" t="s">
        <v>96</v>
      </c>
      <c r="B35" s="14"/>
    </row>
    <row r="36" spans="1:2" ht="15.5" x14ac:dyDescent="0.7">
      <c r="A36" s="21" t="s">
        <v>97</v>
      </c>
      <c r="B36" s="14"/>
    </row>
    <row r="37" spans="1:2" ht="15.5" x14ac:dyDescent="0.7">
      <c r="A37" s="21" t="s">
        <v>93</v>
      </c>
      <c r="B37" s="14"/>
    </row>
    <row r="38" spans="1:2" ht="15.5" x14ac:dyDescent="0.7">
      <c r="A38" s="15"/>
      <c r="B38" s="16"/>
    </row>
    <row r="39" spans="1:2" ht="15.5" x14ac:dyDescent="0.7">
      <c r="A39" s="24" t="s">
        <v>27</v>
      </c>
      <c r="B39" s="25"/>
    </row>
    <row r="40" spans="1:2" ht="15.5" x14ac:dyDescent="0.7">
      <c r="A40" s="15"/>
      <c r="B40" s="16"/>
    </row>
    <row r="41" spans="1:2" ht="16.25" thickBot="1" x14ac:dyDescent="0.85">
      <c r="A41" s="17" t="s">
        <v>22</v>
      </c>
      <c r="B41" s="26"/>
    </row>
    <row r="42" spans="1:2" ht="15" thickBot="1" x14ac:dyDescent="0.8"/>
    <row r="43" spans="1:2" ht="18.75" thickBot="1" x14ac:dyDescent="0.95">
      <c r="A43" s="254" t="s">
        <v>75</v>
      </c>
      <c r="B43" s="255"/>
    </row>
    <row r="44" spans="1:2" ht="16.25" thickBot="1" x14ac:dyDescent="0.85">
      <c r="A44" s="37" t="s">
        <v>11</v>
      </c>
      <c r="B44" s="38" t="s">
        <v>12</v>
      </c>
    </row>
    <row r="45" spans="1:2" ht="15.5" x14ac:dyDescent="0.7">
      <c r="A45" s="11" t="s">
        <v>76</v>
      </c>
      <c r="B45" s="12"/>
    </row>
    <row r="46" spans="1:2" ht="15.5" x14ac:dyDescent="0.7">
      <c r="A46" s="21" t="s">
        <v>77</v>
      </c>
      <c r="B46" s="14"/>
    </row>
    <row r="47" spans="1:2" ht="15.5" x14ac:dyDescent="0.7">
      <c r="A47" s="21" t="s">
        <v>78</v>
      </c>
      <c r="B47" s="14"/>
    </row>
    <row r="48" spans="1:2" ht="15.5" x14ac:dyDescent="0.7">
      <c r="A48" s="21" t="s">
        <v>98</v>
      </c>
      <c r="B48" s="14"/>
    </row>
    <row r="49" spans="1:2" ht="15.5" x14ac:dyDescent="0.7">
      <c r="A49" s="15"/>
      <c r="B49" s="16"/>
    </row>
    <row r="50" spans="1:2" ht="15.5" x14ac:dyDescent="0.7">
      <c r="A50" s="24" t="s">
        <v>27</v>
      </c>
      <c r="B50" s="14"/>
    </row>
    <row r="51" spans="1:2" ht="15.5" x14ac:dyDescent="0.7">
      <c r="A51" s="15"/>
      <c r="B51" s="16"/>
    </row>
    <row r="52" spans="1:2" ht="15.5" x14ac:dyDescent="0.7">
      <c r="A52" s="21" t="s">
        <v>99</v>
      </c>
      <c r="B52" s="14"/>
    </row>
    <row r="53" spans="1:2" ht="15.5" x14ac:dyDescent="0.7">
      <c r="A53" s="21" t="s">
        <v>100</v>
      </c>
      <c r="B53" s="14"/>
    </row>
    <row r="54" spans="1:2" ht="15.5" x14ac:dyDescent="0.7">
      <c r="A54" s="21" t="s">
        <v>101</v>
      </c>
      <c r="B54" s="14"/>
    </row>
    <row r="55" spans="1:2" ht="15.5" x14ac:dyDescent="0.7">
      <c r="A55" s="21" t="s">
        <v>102</v>
      </c>
      <c r="B55" s="14"/>
    </row>
    <row r="56" spans="1:2" ht="15.5" x14ac:dyDescent="0.7">
      <c r="A56" s="21" t="s">
        <v>129</v>
      </c>
      <c r="B56" s="14"/>
    </row>
    <row r="57" spans="1:2" ht="15.5" x14ac:dyDescent="0.7">
      <c r="A57" s="15"/>
      <c r="B57" s="16"/>
    </row>
    <row r="58" spans="1:2" ht="15.5" x14ac:dyDescent="0.7">
      <c r="A58" s="24" t="s">
        <v>27</v>
      </c>
      <c r="B58" s="25"/>
    </row>
    <row r="59" spans="1:2" ht="15.5" x14ac:dyDescent="0.7">
      <c r="A59" s="15"/>
      <c r="B59" s="16"/>
    </row>
    <row r="60" spans="1:2" ht="16.25" thickBot="1" x14ac:dyDescent="0.85">
      <c r="A60" s="17" t="s">
        <v>22</v>
      </c>
      <c r="B60" s="26"/>
    </row>
  </sheetData>
  <mergeCells count="6">
    <mergeCell ref="A43:B43"/>
    <mergeCell ref="A1:B1"/>
    <mergeCell ref="A24:B24"/>
    <mergeCell ref="A3:B3"/>
    <mergeCell ref="A22:B22"/>
    <mergeCell ref="A23:B23"/>
  </mergeCells>
  <pageMargins left="0.7" right="0.7" top="0.75" bottom="0.75" header="0.3" footer="0.3"/>
  <pageSetup scale="97" fitToHeight="0" orientation="portrait" horizontalDpi="300" verticalDpi="300"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7B7F6C9251774EA2C99B6E27D1C84B" ma:contentTypeVersion="17" ma:contentTypeDescription="Create a new document." ma:contentTypeScope="" ma:versionID="60ec6aa8a84ea4d00246753476e31b13">
  <xsd:schema xmlns:xsd="http://www.w3.org/2001/XMLSchema" xmlns:xs="http://www.w3.org/2001/XMLSchema" xmlns:p="http://schemas.microsoft.com/office/2006/metadata/properties" xmlns:ns1="http://schemas.microsoft.com/sharepoint/v3" xmlns:ns2="d0407fb4-2808-46a3-a385-50aeec33b18d" targetNamespace="http://schemas.microsoft.com/office/2006/metadata/properties" ma:root="true" ma:fieldsID="7763a3b452969c432e6c1de53a4c0f66" ns1:_="" ns2:_="">
    <xsd:import namespace="http://schemas.microsoft.com/sharepoint/v3"/>
    <xsd:import namespace="d0407fb4-2808-46a3-a385-50aeec33b18d"/>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407fb4-2808-46a3-a385-50aeec33b1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D3CDE29-3DD0-4AC1-809B-B37309662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407fb4-2808-46a3-a385-50aeec33b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3.xml><?xml version="1.0" encoding="utf-8"?>
<ds:datastoreItem xmlns:ds="http://schemas.openxmlformats.org/officeDocument/2006/customXml" ds:itemID="{5EB8B144-72FF-48AF-81BC-B2B0FDB503E0}">
  <ds:schemaRefs>
    <ds:schemaRef ds:uri="http://purl.org/dc/elements/1.1/"/>
    <ds:schemaRef ds:uri="http://schemas.microsoft.com/office/2006/documentManagement/types"/>
    <ds:schemaRef ds:uri="http://schemas.microsoft.com/sharepoint/v3"/>
    <ds:schemaRef ds:uri="http://purl.org/dc/dcmitype/"/>
    <ds:schemaRef ds:uri="http://schemas.openxmlformats.org/package/2006/metadata/core-properties"/>
    <ds:schemaRef ds:uri="d0407fb4-2808-46a3-a385-50aeec33b18d"/>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31</vt:i4>
      </vt:variant>
    </vt:vector>
  </HeadingPairs>
  <TitlesOfParts>
    <vt:vector size="54" baseType="lpstr">
      <vt:lpstr>Version History </vt:lpstr>
      <vt:lpstr>Instructions</vt:lpstr>
      <vt:lpstr>Example F-1 Prov Svcs DDI Costs</vt:lpstr>
      <vt:lpstr>Example F-2 Prov Svcs Ops Costs</vt:lpstr>
      <vt:lpstr>Example F-3 Prov Svcs DDI Pool</vt:lpstr>
      <vt:lpstr>Example F-4 Prov Svcs Ops Pool</vt:lpstr>
      <vt:lpstr>Sch A - Cost Summary</vt:lpstr>
      <vt:lpstr>Sch B- DDI Payment Milestones</vt:lpstr>
      <vt:lpstr>Sch C - Cost of Operations</vt:lpstr>
      <vt:lpstr>Sch D - Enhancement Pool Hours</vt:lpstr>
      <vt:lpstr>Sch E - Resource Hourly Rates</vt:lpstr>
      <vt:lpstr>F-1 Provider Svcs DDI Costs</vt:lpstr>
      <vt:lpstr>F-2 Provider Svcs Ops Costs</vt:lpstr>
      <vt:lpstr>F-3 Provider Svcs DDI Pool Cost</vt:lpstr>
      <vt:lpstr>F-4 Provider Svcs Ops Pool</vt:lpstr>
      <vt:lpstr>G-1 Provider Svcs DDI Cost</vt:lpstr>
      <vt:lpstr>G-2 Provider Svcs Ops Cost</vt:lpstr>
      <vt:lpstr>G-3 Provider Svcs DDI Pool</vt:lpstr>
      <vt:lpstr>G-4 Provider Svcs Ops Pool</vt:lpstr>
      <vt:lpstr>H-1 Provider Svcs DDI Cost</vt:lpstr>
      <vt:lpstr>H-2 Provider Svcs Ops Cost</vt:lpstr>
      <vt:lpstr>H-3 Provider Svcs DDI Pool</vt:lpstr>
      <vt:lpstr>H-4 Provider Svcs Ops Pool</vt:lpstr>
      <vt:lpstr>'Example F-1 Prov Svcs DDI Costs'!Print_Area</vt:lpstr>
      <vt:lpstr>'Example F-2 Prov Svcs Ops Costs'!Print_Area</vt:lpstr>
      <vt:lpstr>'Example F-3 Prov Svcs DDI Pool'!Print_Area</vt:lpstr>
      <vt:lpstr>'Example F-4 Prov Svcs Ops Pool'!Print_Area</vt:lpstr>
      <vt:lpstr>'F-1 Provider Svcs DDI Costs'!Print_Area</vt:lpstr>
      <vt:lpstr>'F-2 Provider Svcs Ops Costs'!Print_Area</vt:lpstr>
      <vt:lpstr>'F-3 Provider Svcs DDI Pool Cost'!Print_Area</vt:lpstr>
      <vt:lpstr>'F-4 Provider Svcs Ops Pool'!Print_Area</vt:lpstr>
      <vt:lpstr>'G-1 Provider Svcs DDI Cost'!Print_Area</vt:lpstr>
      <vt:lpstr>'G-2 Provider Svcs Ops Cost'!Print_Area</vt:lpstr>
      <vt:lpstr>'G-3 Provider Svcs DDI Pool'!Print_Area</vt:lpstr>
      <vt:lpstr>'G-4 Provider Svcs Ops Pool'!Print_Area</vt:lpstr>
      <vt:lpstr>'H-1 Provider Svcs DDI Cost'!Print_Area</vt:lpstr>
      <vt:lpstr>'H-2 Provider Svcs Ops Cost'!Print_Area</vt:lpstr>
      <vt:lpstr>'H-3 Provider Svcs DDI Pool'!Print_Area</vt:lpstr>
      <vt:lpstr>'H-4 Provider Svcs Ops Pool'!Print_Area</vt:lpstr>
      <vt:lpstr>Instructions!Print_Area</vt:lpstr>
      <vt:lpstr>'Version History '!Print_Area</vt:lpstr>
      <vt:lpstr>'Example F-1 Prov Svcs DDI Costs'!Print_Titles</vt:lpstr>
      <vt:lpstr>'Example F-4 Prov Svcs Ops Pool'!Print_Titles</vt:lpstr>
      <vt:lpstr>'F-1 Provider Svcs DDI Costs'!Print_Titles</vt:lpstr>
      <vt:lpstr>'F-4 Provider Svcs Ops Pool'!Print_Titles</vt:lpstr>
      <vt:lpstr>'G-1 Provider Svcs DDI Cost'!Print_Titles</vt:lpstr>
      <vt:lpstr>'G-4 Provider Svcs Ops Pool'!Print_Titles</vt:lpstr>
      <vt:lpstr>'H-1 Provider Svcs DDI Cost'!Print_Titles</vt:lpstr>
      <vt:lpstr>'H-4 Provider Svcs Ops Pool'!Print_Titles</vt:lpstr>
      <vt:lpstr>Instructions!Print_Titles</vt:lpstr>
      <vt:lpstr>'Sch B- DDI Payment Milestones'!Print_Titles</vt:lpstr>
      <vt:lpstr>'Sch C - Cost of Operations'!Print_Titles</vt:lpstr>
      <vt:lpstr>'Sch D - Enhancement Pool Hours'!Print_Titles</vt:lpstr>
      <vt:lpstr>'Sch E - Resource Hourly Rates'!Print_Titles</vt:lpstr>
    </vt:vector>
  </TitlesOfParts>
  <Manager/>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dphhs</dc:creator>
  <cp:keywords/>
  <dc:description/>
  <cp:lastModifiedBy>Ryan Hatton</cp:lastModifiedBy>
  <cp:revision/>
  <cp:lastPrinted>2017-06-28T21:42:41Z</cp:lastPrinted>
  <dcterms:created xsi:type="dcterms:W3CDTF">2017-01-24T17:14:02Z</dcterms:created>
  <dcterms:modified xsi:type="dcterms:W3CDTF">2022-11-21T16:00:09Z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0x010100077B7F6C9251774EA2C99B6E27D1C84B</vt:lpwstr>
  </property>
  <property fmtid="{D5CDD505-2E9C-101B-9397-08002B2CF9AE}" pid="4" name="GUID">
    <vt:lpwstr>30bd8c99-da28-401f-90c9-67c7e1e9cfca</vt:lpwstr>
  </property>
</Properties>
</file>