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drawings/drawing2.xml" ContentType="application/vnd.openxmlformats-officedocument.drawing+xml"/>
  <Override PartName="/xl/ink/ink5.xml" ContentType="application/inkml+xml"/>
  <Override PartName="/xl/ink/ink6.xml" ContentType="application/inkml+xml"/>
  <Override PartName="/xl/ink/ink7.xml" ContentType="application/inkml+xml"/>
  <Override PartName="/xl/drawings/drawing3.xml" ContentType="application/vnd.openxmlformats-officedocument.drawing+xml"/>
  <Override PartName="/xl/ink/ink8.xml" ContentType="application/inkml+xml"/>
  <Override PartName="/xl/drawings/drawing4.xml" ContentType="application/vnd.openxmlformats-officedocument.drawing+xml"/>
  <Override PartName="/xl/ink/ink9.xml" ContentType="application/inkml+xml"/>
  <Override PartName="/xl/ink/ink10.xml" ContentType="application/inkml+xml"/>
  <Override PartName="/xl/ink/ink11.xml" ContentType="application/inkml+xml"/>
  <Override PartName="/xl/ink/ink12.xml" ContentType="application/inkml+xml"/>
  <Override PartName="/xl/drawings/drawing5.xml" ContentType="application/vnd.openxmlformats-officedocument.drawing+xml"/>
  <Override PartName="/xl/ink/ink13.xml" ContentType="application/inkml+xml"/>
  <Override PartName="/xl/ink/ink14.xml" ContentType="application/inkml+xml"/>
  <Override PartName="/xl/ink/ink15.xml" ContentType="application/inkml+xml"/>
  <Override PartName="/xl/drawings/drawing6.xml" ContentType="application/vnd.openxmlformats-officedocument.drawing+xml"/>
  <Override PartName="/xl/ink/ink16.xml" ContentType="application/inkml+xml"/>
  <Override PartName="/xl/drawings/drawing7.xml" ContentType="application/vnd.openxmlformats-officedocument.drawing+xml"/>
  <Override PartName="/xl/ink/ink17.xml" ContentType="application/inkml+xml"/>
  <Override PartName="/xl/ink/ink18.xml" ContentType="application/inkml+xml"/>
  <Override PartName="/xl/ink/ink19.xml" ContentType="application/inkml+xml"/>
  <Override PartName="/xl/ink/ink20.xml" ContentType="application/inkml+xml"/>
  <Override PartName="/xl/drawings/drawing8.xml" ContentType="application/vnd.openxmlformats-officedocument.drawing+xml"/>
  <Override PartName="/xl/ink/ink21.xml" ContentType="application/inkml+xml"/>
  <Override PartName="/xl/ink/ink22.xml" ContentType="application/inkml+xml"/>
  <Override PartName="/xl/ink/ink23.xml" ContentType="application/inkml+xml"/>
  <Override PartName="/xl/drawings/drawing9.xml" ContentType="application/vnd.openxmlformats-officedocument.drawing+xml"/>
  <Override PartName="/xl/ink/ink24.xml" ContentType="application/inkml+xml"/>
  <Override PartName="/xl/drawings/drawing10.xml" ContentType="application/vnd.openxmlformats-officedocument.drawing+xml"/>
  <Override PartName="/xl/ink/ink25.xml" ContentType="application/inkml+xml"/>
  <Override PartName="/xl/ink/ink26.xml" ContentType="application/inkml+xml"/>
  <Override PartName="/xl/ink/ink27.xml" ContentType="application/inkml+xml"/>
  <Override PartName="/xl/ink/ink28.xml" ContentType="application/inkml+xml"/>
  <Override PartName="/xl/drawings/drawing11.xml" ContentType="application/vnd.openxmlformats-officedocument.drawing+xml"/>
  <Override PartName="/xl/ink/ink29.xml" ContentType="application/inkml+xml"/>
  <Override PartName="/xl/ink/ink30.xml" ContentType="application/inkml+xml"/>
  <Override PartName="/xl/ink/ink31.xml" ContentType="application/inkml+xml"/>
  <Override PartName="/xl/drawings/drawing12.xml" ContentType="application/vnd.openxmlformats-officedocument.drawing+xml"/>
  <Override PartName="/xl/ink/ink32.xml" ContentType="application/inkml+xml"/>
  <Override PartName="/xl/drawings/drawing13.xml" ContentType="application/vnd.openxmlformats-officedocument.drawing+xml"/>
  <Override PartName="/xl/ink/ink33.xml" ContentType="application/inkml+xml"/>
  <Override PartName="/xl/ink/ink34.xml" ContentType="application/inkml+xml"/>
  <Override PartName="/xl/ink/ink35.xml" ContentType="application/inkml+xml"/>
  <Override PartName="/xl/drawings/drawing14.xml" ContentType="application/vnd.openxmlformats-officedocument.drawing+xml"/>
  <Override PartName="/xl/ink/ink36.xml" ContentType="application/inkml+xml"/>
  <Override PartName="/xl/drawings/drawing15.xml" ContentType="application/vnd.openxmlformats-officedocument.drawing+xml"/>
  <Override PartName="/xl/ink/ink37.xml" ContentType="application/inkml+xml"/>
  <Override PartName="/xl/ink/ink38.xml" ContentType="application/inkml+xml"/>
  <Override PartName="/xl/ink/ink39.xml" ContentType="application/inkml+xml"/>
  <Override PartName="/xl/ink/ink40.xml" ContentType="application/inkml+xml"/>
  <Override PartName="/xl/drawings/drawing16.xml" ContentType="application/vnd.openxmlformats-officedocument.drawing+xml"/>
  <Override PartName="/xl/ink/ink41.xml" ContentType="application/inkml+xml"/>
  <Override PartName="/xl/ink/ink42.xml" ContentType="application/inkml+xml"/>
  <Override PartName="/xl/ink/ink43.xml" ContentType="application/inkml+xml"/>
  <Override PartName="/xl/drawings/drawing17.xml" ContentType="application/vnd.openxmlformats-officedocument.drawing+xml"/>
  <Override PartName="/xl/ink/ink44.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530"/>
  <workbookPr defaultThemeVersion="124226"/>
  <mc:AlternateContent xmlns:mc="http://schemas.openxmlformats.org/markup-compatibility/2006">
    <mc:Choice Requires="x15">
      <x15ac:absPath xmlns:x15ac="http://schemas.microsoft.com/office/spreadsheetml/2010/11/ac" url="M:\Claims\Contract\! FINAL\! InfoCrossing\04b Appendix C - Attachment G - Pricing Schedules ###\"/>
    </mc:Choice>
  </mc:AlternateContent>
  <xr:revisionPtr revIDLastSave="0" documentId="13_ncr:1_{380B4346-3A34-4CFC-8E4F-380F84150BC8}" xr6:coauthVersionLast="46" xr6:coauthVersionMax="46" xr10:uidLastSave="{00000000-0000-0000-0000-000000000000}"/>
  <bookViews>
    <workbookView xWindow="-98" yWindow="-98" windowWidth="27076" windowHeight="15450" tabRatio="750" xr2:uid="{00000000-000D-0000-FFFF-FFFF00000000}"/>
  </bookViews>
  <sheets>
    <sheet name="Sch A - Cost Summary" sheetId="37" r:id="rId1"/>
    <sheet name="Sch B - DDI Pmnt Milestone" sheetId="38" r:id="rId2"/>
    <sheet name="Sch C - Cost of Ops" sheetId="39" r:id="rId3"/>
    <sheet name="Sch D - Enhcmt Pool Hrs" sheetId="40" r:id="rId4"/>
    <sheet name="Sch E - Resource Hourly Rates" sheetId="41" r:id="rId5"/>
    <sheet name="F-1 Claims Svcs DDI Costs" sheetId="25" r:id="rId6"/>
    <sheet name="F-2 Claims Svcs Ops Costs" sheetId="21" r:id="rId7"/>
    <sheet name="F-3 Claims Svcs DDI Pool Cost" sheetId="26" r:id="rId8"/>
    <sheet name="F-4 Claims Svcs Ops Pool Cost" sheetId="27" r:id="rId9"/>
    <sheet name="G-1 Claims Svcs DDI Costs" sheetId="59" r:id="rId10"/>
    <sheet name="G-2 Claims Svcs Ops Costs" sheetId="60" r:id="rId11"/>
    <sheet name="G-3 Claims Svcs DDI Pool Cost" sheetId="61" r:id="rId12"/>
    <sheet name="G-4 Claims Svcs Ops Pool Cost" sheetId="62" r:id="rId13"/>
    <sheet name="H-1 Claims Svcs DDI Costs" sheetId="63" r:id="rId14"/>
    <sheet name="H-2 Claims Svcs Ops Costs" sheetId="64" r:id="rId15"/>
    <sheet name="H-3 Claims Svcs DDI Pool Cost" sheetId="65" r:id="rId16"/>
    <sheet name="H-4 Claims Svcs Ops Pool Cost" sheetId="66" r:id="rId17"/>
    <sheet name="I-1 Claims Svcs DDI Costs" sheetId="67" r:id="rId18"/>
    <sheet name="I-2 Claims Svcs Ops Costs" sheetId="68" r:id="rId19"/>
    <sheet name="I-3 Claims Svcs DDI Pool Cost" sheetId="69" r:id="rId20"/>
    <sheet name="I-4 Claims Svcs Ops Pool Cost" sheetId="70" r:id="rId21"/>
    <sheet name="Sch J - INT Service Types" sheetId="51" r:id="rId22"/>
    <sheet name="Sch K - DDI Req Intg Svcs Pool" sheetId="53" r:id="rId23"/>
    <sheet name="Sch L - Data Conversion Opt Yrs" sheetId="58" r:id="rId24"/>
    <sheet name="M-1 Claims Svcs DDI Costs" sheetId="72" r:id="rId25"/>
    <sheet name="M-2 Claims Svcs Ops Costs" sheetId="73" r:id="rId26"/>
    <sheet name="M-3 Claims Svcs DDI Pool Cost" sheetId="74" r:id="rId27"/>
    <sheet name="M-4 Claims Svcs Ops Pool Cost" sheetId="75" r:id="rId28"/>
    <sheet name="Participating State" sheetId="71" r:id="rId29"/>
  </sheets>
  <externalReferences>
    <externalReference r:id="rId30"/>
    <externalReference r:id="rId31"/>
    <externalReference r:id="rId32"/>
    <externalReference r:id="rId33"/>
    <externalReference r:id="rId34"/>
    <externalReference r:id="rId35"/>
    <externalReference r:id="rId36"/>
  </externalReferences>
  <definedNames>
    <definedName name="__FDS_HYPERLINK_TOGGLE_STATE__" hidden="1">"ON"</definedName>
    <definedName name="_xlnm._FilterDatabase" localSheetId="0" hidden="1">'Sch A - Cost Summary'!$A$6:$C$6</definedName>
    <definedName name="_Key1" localSheetId="23" hidden="1">#REF!</definedName>
    <definedName name="_Key1" hidden="1">#REF!</definedName>
    <definedName name="_m19" hidden="1">{"rfcjan",#N/A,FALSE,"Stats"}</definedName>
    <definedName name="_n10" hidden="1">{"rfcjan",#N/A,FALSE,"Stats"}</definedName>
    <definedName name="_n11" hidden="1">{"rfcjan",#N/A,FALSE,"Stats"}</definedName>
    <definedName name="_n12" hidden="1">{"JANRDET",#N/A,FALSE,"detail"}</definedName>
    <definedName name="_n13" hidden="1">{"JANRDET",#N/A,FALSE,"detail"}</definedName>
    <definedName name="_n14" hidden="1">{"testysht3",#N/A,FALSE,"Sheet3"}</definedName>
    <definedName name="_n15" hidden="1">{"testysht3",#N/A,FALSE,"Sheet3"}</definedName>
    <definedName name="_n16" hidden="1">{"rfcjan",#N/A,FALSE,"Stats"}</definedName>
    <definedName name="_n17" hidden="1">{"rfcjan",#N/A,FALSE,"Stats"}</definedName>
    <definedName name="_n18" hidden="1">{"rfcjan",#N/A,FALSE,"Stats"}</definedName>
    <definedName name="_n21" hidden="1">{"rfcjan",#N/A,FALSE,"Stats"}</definedName>
    <definedName name="_n23" hidden="1">{"rfcjan",#N/A,FALSE,"Stats"}</definedName>
    <definedName name="_n24" hidden="1">{"rfcjan",#N/A,FALSE,"Stats"}</definedName>
    <definedName name="_n25" hidden="1">{"rfcjan",#N/A,FALSE,"Stats"}</definedName>
    <definedName name="_n26" hidden="1">{"rfcjan",#N/A,FALSE,"Stats"}</definedName>
    <definedName name="_n27" hidden="1">{"rfcjan",#N/A,FALSE,"Stats"}</definedName>
    <definedName name="_n28" hidden="1">{"JANRDET",#N/A,FALSE,"detail"}</definedName>
    <definedName name="_n29" hidden="1">{"testysht3",#N/A,FALSE,"Sheet3"}</definedName>
    <definedName name="_n3" hidden="1">{"rfcjan",#N/A,FALSE,"Stats"}</definedName>
    <definedName name="_n30" hidden="1">{"testysht3",#N/A,FALSE,"Sheet3"}</definedName>
    <definedName name="_n31" hidden="1">{"rfcjan",#N/A,FALSE,"Stats"}</definedName>
    <definedName name="_n32" hidden="1">{"JANRDET",#N/A,FALSE,"detail"}</definedName>
    <definedName name="_n4" hidden="1">{"rfcjan",#N/A,FALSE,"Stats"}</definedName>
    <definedName name="_n5" hidden="1">{"rfcjan",#N/A,FALSE,"Stats"}</definedName>
    <definedName name="_n6" hidden="1">{"JANRDET",#N/A,FALSE,"detail"}</definedName>
    <definedName name="_n7" hidden="1">{"JANRDET",#N/A,FALSE,"detail"}</definedName>
    <definedName name="_n8" hidden="1">{"testysht3",#N/A,FALSE,"Sheet3"}</definedName>
    <definedName name="_n9" hidden="1">{"testysht3",#N/A,FALSE,"Sheet3"}</definedName>
    <definedName name="_new1" hidden="1">{"rfcjan",#N/A,FALSE,"Stats"}</definedName>
    <definedName name="_new10" hidden="1">{"rfcjan",#N/A,FALSE,"Stats"}</definedName>
    <definedName name="_new11" hidden="1">{"rfcjan",#N/A,FALSE,"Stats"}</definedName>
    <definedName name="_new12" hidden="1">{"rfcjan",#N/A,FALSE,"Stats"}</definedName>
    <definedName name="_new13" hidden="1">{"rfcjan",#N/A,FALSE,"Stats"}</definedName>
    <definedName name="_new14" hidden="1">{"rfcjan",#N/A,FALSE,"Stats"}</definedName>
    <definedName name="_new15" hidden="1">{"rfcjan",#N/A,FALSE,"Stats"}</definedName>
    <definedName name="_new16" hidden="1">{"rfcjan",#N/A,FALSE,"Stats"}</definedName>
    <definedName name="_new17" hidden="1">{"rfcjan",#N/A,FALSE,"Stats"}</definedName>
    <definedName name="_new18" hidden="1">{"rfcjan",#N/A,FALSE,"Stats"}</definedName>
    <definedName name="_new19" hidden="1">{"rfcjan",#N/A,FALSE,"Stats"}</definedName>
    <definedName name="_new2" hidden="1">{"testysht3",#N/A,FALSE,"Sheet3"}</definedName>
    <definedName name="_new20" hidden="1">{"rfcjan",#N/A,FALSE,"Stats"}</definedName>
    <definedName name="_new21" hidden="1">{"rfcjan",#N/A,FALSE,"Stats"}</definedName>
    <definedName name="_new3" hidden="1">{"rfcjan",#N/A,FALSE,"Stats"}</definedName>
    <definedName name="_new4" hidden="1">{"JANRDET",#N/A,FALSE,"detail"}</definedName>
    <definedName name="_new5" hidden="1">{"rfcjan",#N/A,FALSE,"Stats"}</definedName>
    <definedName name="_new7" hidden="1">{"rfcjan",#N/A,FALSE,"Stats"}</definedName>
    <definedName name="_new8" hidden="1">{"rfcjan",#N/A,FALSE,"Stats"}</definedName>
    <definedName name="_new9" hidden="1">{"rfcjan",#N/A,FALSE,"Stats"}</definedName>
    <definedName name="_nn1" hidden="1">{"JANRDET",#N/A,FALSE,"detail"}</definedName>
    <definedName name="_nn2" hidden="1">{"testysht3",#N/A,FALSE,"Sheet3"}</definedName>
    <definedName name="_nn3" hidden="1">{"testysht3",#N/A,FALSE,"Sheet3"}</definedName>
    <definedName name="_nn4" hidden="1">{"rfcjan",#N/A,FALSE,"Stats"}</definedName>
    <definedName name="_nn5" hidden="1">{"rfcjan",#N/A,FALSE,"Stats"}</definedName>
    <definedName name="_nn6" hidden="1">{"testysht3",#N/A,FALSE,"Sheet3"}</definedName>
    <definedName name="_nn7" hidden="1">{"testysht3",#N/A,FALSE,"Sheet3"}</definedName>
    <definedName name="_nn8" hidden="1">{"JANRDET",#N/A,FALSE,"detail"}</definedName>
    <definedName name="_nn9" hidden="1">{"JANRDET",#N/A,FALSE,"detail"}</definedName>
    <definedName name="_nnn1" hidden="1">{"JANRDET",#N/A,FALSE,"detail"}</definedName>
    <definedName name="_nnn10" hidden="1">{"JANRDET",#N/A,FALSE,"detail"}</definedName>
    <definedName name="_nnn11" hidden="1">{"JANRDET",#N/A,FALSE,"detail"}</definedName>
    <definedName name="_nnn13" hidden="1">{"testysht3",#N/A,FALSE,"Sheet3"}</definedName>
    <definedName name="_nnn14" hidden="1">{"testysht3",#N/A,FALSE,"Sheet3"}</definedName>
    <definedName name="_nnn15" hidden="1">{"testysht3",#N/A,FALSE,"Sheet3"}</definedName>
    <definedName name="_nnn16" hidden="1">{"testysht3",#N/A,FALSE,"Sheet3"}</definedName>
    <definedName name="_nnn17" hidden="1">{"testysht3",#N/A,FALSE,"Sheet3"}</definedName>
    <definedName name="_nnn18" hidden="1">{"JANRDET",#N/A,FALSE,"detail"}</definedName>
    <definedName name="_nnn2" hidden="1">{"JANRDET",#N/A,FALSE,"detail"}</definedName>
    <definedName name="_nnn3" hidden="1">{"rfcjan",#N/A,FALSE,"Stats"}</definedName>
    <definedName name="_nnn4" hidden="1">{"rfcjan",#N/A,FALSE,"Stats"}</definedName>
    <definedName name="_nnn5" hidden="1">{"rfcjan",#N/A,FALSE,"Stats"}</definedName>
    <definedName name="_nnn6" hidden="1">{"rfcjan",#N/A,FALSE,"Stats"}</definedName>
    <definedName name="_nnn7" hidden="1">{"JANRDET",#N/A,FALSE,"detail"}</definedName>
    <definedName name="_nnn8" hidden="1">{"JANRDET",#N/A,FALSE,"detail"}</definedName>
    <definedName name="_nnn9" hidden="1">{"JANRDET",#N/A,FALSE,"detail"}</definedName>
    <definedName name="_Order1" hidden="1">255</definedName>
    <definedName name="_Order2" hidden="1">255</definedName>
    <definedName name="_q1" hidden="1">{"rfcjan",#N/A,FALSE,"Stats"}</definedName>
    <definedName name="_q2" hidden="1">{"rfcjan",#N/A,FALSE,"Stats"}</definedName>
    <definedName name="_q3" hidden="1">{"rfcjan",#N/A,FALSE,"Stats"}</definedName>
    <definedName name="_qtr1" hidden="1">{"rfcjan",#N/A,FALSE,"Stats"}</definedName>
    <definedName name="_qtr3" hidden="1">{"rfcjan",#N/A,FALSE,"Stats"}</definedName>
    <definedName name="_qu1" hidden="1">{0,#N/A,FALSE,0}</definedName>
    <definedName name="_qu6" hidden="1">{0,#N/A,FALSE,0}</definedName>
    <definedName name="_Sort" localSheetId="23" hidden="1">#REF!</definedName>
    <definedName name="_Sort" hidden="1">#REF!</definedName>
    <definedName name="_Table1_In1" localSheetId="23" hidden="1">'[1]Soft Cap to FA'!#REF!</definedName>
    <definedName name="_Table1_In1" hidden="1">'[1]Soft Cap to FA'!#REF!</definedName>
    <definedName name="_Table1_Out" localSheetId="23" hidden="1">#REF!</definedName>
    <definedName name="_Table1_Out" hidden="1">#REF!</definedName>
    <definedName name="_Table2_In2" localSheetId="23" hidden="1">'[2]Roll Call'!#REF!</definedName>
    <definedName name="_Table2_In2" hidden="1">'[2]Roll Call'!#REF!</definedName>
    <definedName name="_Table2_Out" localSheetId="23" hidden="1">#REF!</definedName>
    <definedName name="_Table2_Out" hidden="1">#REF!</definedName>
    <definedName name="_tmp3" hidden="1">{"rfcjan",#N/A,FALSE,"Stats"}</definedName>
    <definedName name="_wrb2" hidden="1">{"rfcjan",#N/A,FALSE,"Stats"}</definedName>
    <definedName name="_wrn1" hidden="1">{"rfcjan",#N/A,FALSE,"Stats"}</definedName>
    <definedName name="_wrn10" hidden="1">{"rfcjan",#N/A,FALSE,"Stats"}</definedName>
    <definedName name="_wrn11" hidden="1">{"JANRDET",#N/A,FALSE,"detail"}</definedName>
    <definedName name="_wrn12" hidden="1">{"testysht3",#N/A,FALSE,"Sheet3"}</definedName>
    <definedName name="_wrn14" hidden="1">{"rfcjan",#N/A,FALSE,"Stats"}</definedName>
    <definedName name="_wrn15" hidden="1">{"JANRDET",#N/A,FALSE,"detail"}</definedName>
    <definedName name="_wrn16" hidden="1">{"testysht3",#N/A,FALSE,"Sheet3"}</definedName>
    <definedName name="_wrn2" hidden="1">{"rfcjan",#N/A,FALSE,"Stats"}</definedName>
    <definedName name="_wrn20" hidden="1">{"rfcjan",#N/A,FALSE,"Stats"}</definedName>
    <definedName name="_wrn21" hidden="1">{"JANRDET",#N/A,FALSE,"detail"}</definedName>
    <definedName name="_wrn22" hidden="1">{"testysht3",#N/A,FALSE,"Sheet3"}</definedName>
    <definedName name="_wrn3" hidden="1">{"JANRDET",#N/A,FALSE,"detail"}</definedName>
    <definedName name="_wrn4" hidden="1">{"testysht3",#N/A,FALSE,"Sheet3"}</definedName>
    <definedName name="a" hidden="1">'[3]ESM ver2'!$C$8</definedName>
    <definedName name="AAA_DOCTOPS" hidden="1">"AAA_SET"</definedName>
    <definedName name="AAA_duser" hidden="1">"OFF"</definedName>
    <definedName name="aaaaaa" hidden="1">{"rfcjan",#N/A,FALSE,"Stats"}</definedName>
    <definedName name="AAB_Addin5" hidden="1">"AAB_Description for addin 5,Description for addin 5,Description for addin 5,Description for addin 5,Description for addin 5,Description for addin 5"</definedName>
    <definedName name="abc" hidden="1">{"rfcjan",#N/A,FALSE,"Stats"}</definedName>
    <definedName name="AccessDatabase" hidden="1">"C:\DATA\Kevin\Kevin's Model.mdb"</definedName>
    <definedName name="aesrawera" hidden="1">{#N/A,#N/A,FALSE,"Assessment";#N/A,#N/A,FALSE,"Staffing";#N/A,#N/A,FALSE,"Hires";#N/A,#N/A,FALSE,"Assumptions"}</definedName>
    <definedName name="AS2DocOpenMode" hidden="1">"AS2DocumentEdit"</definedName>
    <definedName name="asd" hidden="1">{"rfcjan",#N/A,FALSE,"Stats"}</definedName>
    <definedName name="awerwas" hidden="1">{#N/A,#N/A,FALSE,"New Depr Sch-150% DB";#N/A,#N/A,FALSE,"Cash Flows RLP";#N/A,#N/A,FALSE,"IRR";#N/A,#N/A,FALSE,"Proforma IS";#N/A,#N/A,FALSE,"Assumptions"}</definedName>
    <definedName name="baseline" hidden="1">{"JANRDET",#N/A,FALSE,"detail"}</definedName>
    <definedName name="baselinewnotes" hidden="1">{"rfcjan",#N/A,FALSE,"Stats"}</definedName>
    <definedName name="bb" hidden="1">{"JANRDET",#N/A,FALSE,"detail"}</definedName>
    <definedName name="bbb" hidden="1">{#N/A,#N/A,FALSE,"Assessment";#N/A,#N/A,FALSE,"Staffing";#N/A,#N/A,FALSE,"Hires";#N/A,#N/A,FALSE,"Assumptions"}</definedName>
    <definedName name="bbbbb" hidden="1">{#N/A,#N/A,FALSE,"Assessment";#N/A,#N/A,FALSE,"Staffing";#N/A,#N/A,FALSE,"Hires";#N/A,#N/A,FALSE,"Assumptions"}</definedName>
    <definedName name="Bear" hidden="1">{#N/A,#N/A,FALSE,"TS";#N/A,#N/A,FALSE,"Combo";#N/A,#N/A,FALSE,"FAIR";#N/A,#N/A,FALSE,"RBC";#N/A,#N/A,FALSE,"xxxx";#N/A,#N/A,FALSE,"A_D";#N/A,#N/A,FALSE,"WACC";#N/A,#N/A,FALSE,"DCF";#N/A,#N/A,FALSE,"LBO";#N/A,#N/A,FALSE,"AcqMults";#N/A,#N/A,FALSE,"CompMults"}</definedName>
    <definedName name="BLPH1" localSheetId="23" hidden="1">#REF!</definedName>
    <definedName name="BLPH1" hidden="1">#REF!</definedName>
    <definedName name="BLPH1000001" hidden="1">[4]Sheet1!$B$12</definedName>
    <definedName name="BLPH1000003" localSheetId="23" hidden="1">#REF!</definedName>
    <definedName name="BLPH1000003" hidden="1">#REF!</definedName>
    <definedName name="BLPH12" localSheetId="23" hidden="1">#REF!</definedName>
    <definedName name="BLPH12" hidden="1">#REF!</definedName>
    <definedName name="BLPH13" localSheetId="23" hidden="1">#REF!</definedName>
    <definedName name="BLPH13" hidden="1">#REF!</definedName>
    <definedName name="BLPH14" localSheetId="23" hidden="1">#REF!</definedName>
    <definedName name="BLPH14" hidden="1">#REF!</definedName>
    <definedName name="BLPH2" localSheetId="23" hidden="1">#REF!</definedName>
    <definedName name="BLPH2" hidden="1">#REF!</definedName>
    <definedName name="BLPH3" localSheetId="23" hidden="1">#REF!</definedName>
    <definedName name="BLPH3" hidden="1">#REF!</definedName>
    <definedName name="BLPH4" localSheetId="23" hidden="1">#REF!</definedName>
    <definedName name="BLPH4" hidden="1">#REF!</definedName>
    <definedName name="BLPH5" localSheetId="23" hidden="1">#REF!</definedName>
    <definedName name="BLPH5" hidden="1">#REF!</definedName>
    <definedName name="BLPH6" localSheetId="23" hidden="1">#REF!</definedName>
    <definedName name="BLPH6" hidden="1">#REF!</definedName>
    <definedName name="BLPH7" localSheetId="23" hidden="1">#REF!</definedName>
    <definedName name="BLPH7" hidden="1">#REF!</definedName>
    <definedName name="BLPH8" localSheetId="23" hidden="1">#REF!</definedName>
    <definedName name="BLPH8" hidden="1">#REF!</definedName>
    <definedName name="BLPH9" localSheetId="23" hidden="1">#REF!</definedName>
    <definedName name="BLPH9" hidden="1">#REF!</definedName>
    <definedName name="bye" hidden="1">{#N/A,#N/A,FALSE,"Aging Summary";#N/A,#N/A,FALSE,"Ratio Analysis";#N/A,#N/A,FALSE,"Test 120 Day Accts";#N/A,#N/A,FALSE,"Tickmarks"}</definedName>
    <definedName name="cc" hidden="1">{"JANRDET",#N/A,FALSE,"detail"}</definedName>
    <definedName name="cccc" hidden="1">{#N/A,#N/A,FALSE,"Assessment";#N/A,#N/A,FALSE,"Staffing";#N/A,#N/A,FALSE,"Hires";#N/A,#N/A,FALSE,"Assumptions"}</definedName>
    <definedName name="Col03ExistingQuantity">[5]migration!$D$7:$D$86</definedName>
    <definedName name="Col11LicenseCredit">'[5]Pricing Employee'!$L$3:$L$84</definedName>
    <definedName name="Col14SupportExpiration">'[5]Pricing Employee'!$O$3:$O$84</definedName>
    <definedName name="Col18RenewUpdate">[5]migration!$S$7:$S$86</definedName>
    <definedName name="Col19RenewSupport">'[5]Pricing Employee'!$T$3:$T$84</definedName>
    <definedName name="Col22UpgradeListLicense">'[5]Pricing Employee'!$W$3:$W$84</definedName>
    <definedName name="Col23UpgradeListUpdate">'[5]Pricing Employee'!$X$3:$X$84</definedName>
    <definedName name="Col24UpgradeListProduct">'[5]Pricing Employee'!$Y$3:$Y$84</definedName>
    <definedName name="Col26Ratio">[5]migration!$AA$7:$AA$86</definedName>
    <definedName name="Col28MigratedQuantity">'[5]Pricing Employee'!$AC$3:$AC$84</definedName>
    <definedName name="Col31UnitListLicense">'[5]Pricing Employee'!$AF$3:$AF$84</definedName>
    <definedName name="Col32NewUpdate">'[5]Pricing Employee'!$AG$3:$AG$84</definedName>
    <definedName name="Col33NewProduct">'[5]Pricing Employee'!$AH$3:$AH$84</definedName>
    <definedName name="Col34EBizDiscount">'[5]Pricing Employee'!$AI$3:$AI$84</definedName>
    <definedName name="Col35ExtendedDiscount">'[5]Pricing Employee'!$AJ$3:$AJ$84</definedName>
    <definedName name="Col36List_License_Fee_Sum">'[5]Pricing Employee'!$AK$3:$AK$84</definedName>
    <definedName name="Col37N2Ndiscount">'[5]Pricing Employee'!$AL$3:$AL$84</definedName>
    <definedName name="Col39AdjustedLicenseCredit">'[5]Pricing Employee'!$AN$3:$AN$84</definedName>
    <definedName name="Col40L2LDiscount">'[5]Pricing Employee'!$AO$3:$AO$84</definedName>
    <definedName name="Col46TwelveMonthIncUpdate">'[5]Pricing Employee'!$AU$3:$AU$84</definedName>
    <definedName name="Col47TwelveMonthIncProduct">'[5]Pricing Employee'!$AV$3:$AV$84</definedName>
    <definedName name="Col48TwelveMonthMigUpdate">'[5]worksheet '!$AW$7:$AW$86</definedName>
    <definedName name="Col49TwelveMonthMigProduct">'[5]Pricing Employee'!$AX$3:$AX$84</definedName>
    <definedName name="Col53UnusedSupportDays">'[5]Pricing Employee'!$BB$3:$BB$84</definedName>
    <definedName name="Col56LapsedSupportDays">'[5]Pricing Employee'!$BE$3:$BE$84</definedName>
    <definedName name="Col60ListUpdate">'[5]Pricing Employee'!$BI$3:$BI$84</definedName>
    <definedName name="Col61ListProduct">'[5]Pricing Employee'!$BJ$3:$BJ$84</definedName>
    <definedName name="Col62CompareActualUpdateAndRamp">[5]migration!$BK$7:$BK$86</definedName>
    <definedName name="Col63CompareActualProductAndRamp">'[5]Pricing Employee'!$BL$3:$BL$84</definedName>
    <definedName name="Col64RenewalAdjustment">'[5]Pricing Employee'!$BM$3:$BM$84</definedName>
    <definedName name="Col65AdjustedUpdate">'[5]Pricing Employee'!$BN$3:$BN$84</definedName>
    <definedName name="Col66AdjustedProduct">'[5]Pricing Employee'!$BO$3:$BO$84</definedName>
    <definedName name="Col71ListUpdateForUnsupported">'[5]Pricing Employee'!$BT$3:$BT$84</definedName>
    <definedName name="Col72ListProductForUnsupported">'[5]Pricing Employee'!$BU$3:$BU$84</definedName>
    <definedName name="Col73UnNamed">'[5]Pricing Employee'!$BV$3:$BV$84</definedName>
    <definedName name="Col74EBSTotal">'[5]Pricing Employee'!$BW$3:$BW$84</definedName>
    <definedName name="Col75UnNamed">'[5]Pricing Employee'!$BX$3:$BX$84</definedName>
    <definedName name="Col76SupportedMigPortion">'[5]Pricing Employee'!$BY$3:$BY$84</definedName>
    <definedName name="Col77UnsupportMigPortion">'[5]Pricing Employee'!$BZ$3:$BZ$84</definedName>
    <definedName name="Col78IncrementalPortion">'[5]Pricing Employee'!$CA$3:$CA$84</definedName>
    <definedName name="Col79AggregateUpgradeListLicense">'[5]Pricing Employee'!$CB$3:$CB$84</definedName>
    <definedName name="Col80PreRoundedMigratedQuantity">'[5]Pricing Employee'!$CC$3:$CC$84</definedName>
    <definedName name="CompareExistingWithNewProduct">MIN('[5]Pricing Employee'!$BQ1,'[5]Pricing Employee'!$BS1)</definedName>
    <definedName name="CompareExistingWithNewUpdate">MIN('[5]Pricing Employee'!$BP1,'[5]Pricing Employee'!$BR1)</definedName>
    <definedName name="CONT_LABOR">0.1</definedName>
    <definedName name="CONT_SUBS">0.15</definedName>
    <definedName name="cooool" hidden="1">{#N/A,#N/A,FALSE,"Assessment";#N/A,#N/A,FALSE,"Staffing";#N/A,#N/A,FALSE,"Hires";#N/A,#N/A,FALSE,"Assumptions"}</definedName>
    <definedName name="coun" hidden="1">{#N/A,#N/A,FALSE,"Assessment";#N/A,#N/A,FALSE,"Staffing";#N/A,#N/A,FALSE,"Hires";#N/A,#N/A,FALSE,"Assumptions"}</definedName>
    <definedName name="COUNT2" hidden="1">{#N/A,#N/A,FALSE,"Assessment";#N/A,#N/A,FALSE,"Staffing";#N/A,#N/A,FALSE,"Hires";#N/A,#N/A,FALSE,"Assumptions"}</definedName>
    <definedName name="ddd" hidden="1">{"JANRDET",#N/A,FALSE,"detail"}</definedName>
    <definedName name="de" hidden="1">{#N/A,#N/A,FALSE,"Assessment";#N/A,#N/A,FALSE,"Staffing";#N/A,#N/A,FALSE,"Hires";#N/A,#N/A,FALSE,"Assumptions"}</definedName>
    <definedName name="dfs" hidden="1">{#N/A,#N/A,FALSE,"Membership";#N/A,#N/A,FALSE,"Membership cont";#N/A,#N/A,FALSE,"Info Source";#N/A,#N/A,FALSE,"Referral Source";#N/A,#N/A,FALSE,"Presenting";#N/A,#N/A,FALSE,"Case Disposition";#N/A,#N/A,FALSE,"Assessed";#N/A,#N/A,FALSE,"Telephone"}</definedName>
    <definedName name="Diagnoses" hidden="1">{#N/A,#N/A,FALSE,"Membership";#N/A,#N/A,FALSE,"Membership cont";#N/A,#N/A,FALSE,"Info Source";#N/A,#N/A,FALSE,"Referral Source";#N/A,#N/A,FALSE,"Presenting";#N/A,#N/A,FALSE,"Case Disposition";#N/A,#N/A,FALSE,"Assessed";#N/A,#N/A,FALSE,"Telephone"}</definedName>
    <definedName name="Diagnoses2" hidden="1">{#N/A,#N/A,FALSE,"Membership";#N/A,#N/A,FALSE,"Membership cont";#N/A,#N/A,FALSE,"Info Source";#N/A,#N/A,FALSE,"Referral Source";#N/A,#N/A,FALSE,"Presenting";#N/A,#N/A,FALSE,"Case Disposition";#N/A,#N/A,FALSE,"Assessed";#N/A,#N/A,FALSE,"Telephone"}</definedName>
    <definedName name="Dx" hidden="1">{#N/A,#N/A,FALSE,"Membership";#N/A,#N/A,FALSE,"Membership cont";#N/A,#N/A,FALSE,"Info Source";#N/A,#N/A,FALSE,"Referral Source";#N/A,#N/A,FALSE,"Presenting";#N/A,#N/A,FALSE,"Case Disposition";#N/A,#N/A,FALSE,"Assessed";#N/A,#N/A,FALSE,"Telephone"}</definedName>
    <definedName name="EB">1.4</definedName>
    <definedName name="erf" hidden="1">{"rfcjan",#N/A,FALSE,"Stats"}</definedName>
    <definedName name="eri" hidden="1">{"rfcjan",#N/A,FALSE,"Stats"}</definedName>
    <definedName name="erp" hidden="1">{"rfcjan",#N/A,FALSE,"Stats"}</definedName>
    <definedName name="ewra" hidden="1">{#N/A,#N/A,FALSE,"AD_Purchase";#N/A,#N/A,FALSE,"Credit";#N/A,#N/A,FALSE,"PF Acquisition";#N/A,#N/A,FALSE,"PF Offering"}</definedName>
    <definedName name="f" hidden="1">{"rfcjan",#N/A,FALSE,"Stats"}</definedName>
    <definedName name="FAR" hidden="1">{"rfcjan",#N/A,FALSE,"Stats"}</definedName>
    <definedName name="financial" hidden="1">{#N/A,#N/A,FALSE,"Summary";#N/A,#N/A,FALSE,"Projections";#N/A,#N/A,FALSE,"Mkt Mults";#N/A,#N/A,FALSE,"DCF";#N/A,#N/A,FALSE,"Accr Dil";#N/A,#N/A,FALSE,"PIC LBO";#N/A,#N/A,FALSE,"MULT10_4";#N/A,#N/A,FALSE,"CBI LBO"}</definedName>
    <definedName name="g" hidden="1">{"testysht3",#N/A,FALSE,"Sheet3"}</definedName>
    <definedName name="gasd" hidden="1">{#N/A,#N/A,FALSE,"Assessment";#N/A,#N/A,FALSE,"Staffing";#N/A,#N/A,FALSE,"Hires";#N/A,#N/A,FALSE,"Assumptions"}</definedName>
    <definedName name="gf"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GM_3RDPRTY">0.1</definedName>
    <definedName name="GM_CONT">0.1</definedName>
    <definedName name="GM_LABOR">0.5</definedName>
    <definedName name="GM_ODCS">0.2</definedName>
    <definedName name="GM_PROPSW">0.5</definedName>
    <definedName name="gyoit87" hidden="1">{"rfcjan",#N/A,FALSE,"Stats"}</definedName>
    <definedName name="h" localSheetId="23" hidden="1">#REF!</definedName>
    <definedName name="h" hidden="1">#REF!</definedName>
    <definedName name="help" hidden="1">{"rfcjan",#N/A,FALSE,"Stats"}</definedName>
    <definedName name="hod" hidden="1">{#N/A,#N/A,FALSE,"TS";#N/A,#N/A,FALSE,"Combo";#N/A,#N/A,FALSE,"FAIR";#N/A,#N/A,FALSE,"RBC";#N/A,#N/A,FALSE,"xxxx";#N/A,#N/A,FALSE,"A_D";#N/A,#N/A,FALSE,"WACC";#N/A,#N/A,FALSE,"DCF";#N/A,#N/A,FALSE,"LBO";#N/A,#N/A,FALSE,"AcqMults";#N/A,#N/A,FALSE,"CompMults"}</definedName>
    <definedName name="HOME" hidden="1">{#N/A,#N/A,FALSE,"Assessment";#N/A,#N/A,FALSE,"Staffing";#N/A,#N/A,FALSE,"Hires";#N/A,#N/A,FALSE,"Assumptions"}</definedName>
    <definedName name="HOMFE" hidden="1">{#N/A,#N/A,FALSE,"Assessment";#N/A,#N/A,FALSE,"Staffing";#N/A,#N/A,FALSE,"Hires";#N/A,#N/A,FALSE,"Assumptions"}</definedName>
    <definedName name="houy" hidden="1">{#N/A,#N/A,FALSE,"AD_Purchase";#N/A,#N/A,FALSE,"Credit";#N/A,#N/A,FALSE,"PF Acquisition";#N/A,#N/A,FALSE,"PF Offering"}</definedName>
    <definedName name="howareyoudoing" hidden="1">{"testysht3",#N/A,FALSE,"Sheet3"}</definedName>
    <definedName name="HPGuidance" hidden="1">{"JANRDET",#N/A,FALSE,"detail"}</definedName>
    <definedName name="io" hidden="1">{0,#N/A,FALSE,0}</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"c7"</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DIN" hidden="1">"AUTO"</definedName>
    <definedName name="IQ_ADJ_AVG_BANK_ASSETS" hidden="1">"c2671"</definedName>
    <definedName name="IQ_ADMIN_RATIO" hidden="1">"c2784"</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TIONS" hidden="1">"c2837"</definedName>
    <definedName name="IQ_AIR_ORDERS" hidden="1">"c2836"</definedName>
    <definedName name="IQ_AIR_OWNED" hidden="1">"c2832"</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OW_BORROW_CONST" hidden="1">"c15"</definedName>
    <definedName name="IQ_ALLOW_CONST" hidden="1">"c16"</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MT_OUT" hidden="1">"c2145"</definedName>
    <definedName name="IQ_ANNU_DISTRIBUTION_UNIT" hidden="1">"c3004"</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PC_EARNED" hidden="1">"c2746"</definedName>
    <definedName name="IQ_ASSUMED_WRITTEN" hidden="1">"c2725"</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NK_DEBT" hidden="1">"c2544"</definedName>
    <definedName name="IQ_BANK_DEBT_PCT" hidden="1">"c2545"</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"c88"</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DIG" hidden="1">"c2856"</definedName>
    <definedName name="IQ_CABLE_SUBS_NON_VIDEO" hidden="1">"c2860"</definedName>
    <definedName name="IQ_CABLE_SUBS_PHONE" hidden="1">"c2859"</definedName>
    <definedName name="IQ_CABLE_SUBS_TOTAL" hidden="1">"c2862"</definedName>
    <definedName name="IQ_CABLE_THP" hidden="1">"c2847"</definedName>
    <definedName name="IQ_CABLE_TOTAL_PENETRATION" hidden="1">"c2854"</definedName>
    <definedName name="IQ_CABLE_TOTAL_REV" hidden="1">"c2883"</definedName>
    <definedName name="IQ_CAL_Q" hidden="1">"c101"</definedName>
    <definedName name="IQ_CAL_Y" hidden="1">"c102"</definedName>
    <definedName name="IQ_CALL_DATE_SCHEDULE" hidden="1">"c2481"</definedName>
    <definedName name="IQ_CALL_FEATURE" hidden="1">"c2197"</definedName>
    <definedName name="IQ_CALL_PRICE_SCHEDULE" hidden="1">"c2482"</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PITAL_LEASES_TOTAL" hidden="1">"c3031"</definedName>
    <definedName name="IQ_CAPITAL_LEASES_TOTAL_PCT" hidden="1">"c2506"</definedName>
    <definedName name="IQ_CAPITALIZED_INTEREST" hidden="1">"c2076"</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"c124"</definedName>
    <definedName name="IQ_CASH_ST_INVEST" hidden="1">"c124"</definedName>
    <definedName name="IQ_CASH_TAXES" hidden="1">"c125"</definedName>
    <definedName name="IQ_CEDED_AH_EARNED" hidden="1">"c2743"</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PC_EARNED" hidden="1">"c2748"</definedName>
    <definedName name="IQ_CEDED_WRITTEN" hidden="1">"c2727"</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PTIONS_BEG_OS" hidden="1">"c2679"</definedName>
    <definedName name="IQ_CLASSA_OPTIONS_CANCELLED" hidden="1">"c2682"</definedName>
    <definedName name="IQ_CLASSA_OPTIONS_END_OS" hidden="1">"c2683"</definedName>
    <definedName name="IQ_CLASSA_OPTIONS_EXERCISED" hidden="1">"c2681"</definedName>
    <definedName name="IQ_CLASSA_OPTIONS_GRANTED" hidden="1">"c2680"</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EXP_DATE" hidden="1">"c3043"</definedName>
    <definedName name="IQ_CONV_PREMIUM" hidden="1">"c2195"</definedName>
    <definedName name="IQ_CONV_PRICE" hidden="1">"c2193"</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T" hidden="1">"c2536"</definedName>
    <definedName name="IQ_CONVERT_PCT" hidden="1">"c2537"</definedName>
    <definedName name="IQ_CONVEXITY" hidden="1">"c2182"</definedName>
    <definedName name="IQ_COST_BORROWING" hidden="1">"c2936"</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P" hidden="1">"c2495"</definedName>
    <definedName name="IQ_CP_PCT" hidden="1">"c2496"</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PORT_PCT" hidden="1">"c2541"</definedName>
    <definedName name="IQ_CURRENT_RATIO" hidden="1">"c246"</definedName>
    <definedName name="IQ_CUSIP" hidden="1">"c2245"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BT_ADJ" hidden="1">"c2515"</definedName>
    <definedName name="IQ_DEBT_ADJ_PCT" hidden="1">"c2516"</definedName>
    <definedName name="IQ_DEBT_EQUIV_NET_PBO" hidden="1">"c2938"</definedName>
    <definedName name="IQ_DEBT_EQUIV_OPER_LEASE" hidden="1">"c2935"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RECT_AH_EARNED" hidden="1">"c2740"</definedName>
    <definedName name="IQ_DIRECT_EARNED" hidden="1">"c2730"</definedName>
    <definedName name="IQ_DIRECT_LIFE_EARNED" hidden="1">"c2735"</definedName>
    <definedName name="IQ_DIRECT_LIFE_IN_FORCE" hidden="1">"c2765"</definedName>
    <definedName name="IQ_DIRECT_PC_EARNED" hidden="1">"c2745"</definedName>
    <definedName name="IQ_DIRECT_WRITTEN" hidden="1">"c2724"</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STRIBUTABLE_CASH" hidden="1">"c3002"</definedName>
    <definedName name="IQ_DISTRIBUTABLE_CASH_PAYOUT" hidden="1">"c3005"</definedName>
    <definedName name="IQ_DISTRIBUTABLE_CASH_SHARE" hidden="1">"c3003"</definedName>
    <definedName name="IQ_DIV_AMOUNT" hidden="1">"c3041"</definedName>
    <definedName name="IQ_DIV_PAYMENT_DATE" hidden="1">"c2205"</definedName>
    <definedName name="IQ_DIV_RECORD_DATE" hidden="1">"c2204"</definedName>
    <definedName name="IQ_DIV_SHARE" hidden="1">"c330"</definedName>
    <definedName name="IQ_DIVEST_CF" hidden="1">"c331"</definedName>
    <definedName name="IQ_DIVID_SHARE" hidden="1">"c330"</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"c360"</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"c368"</definedName>
    <definedName name="IQ_EBITDA_EST" hidden="1">"c369"</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"c373"</definedName>
    <definedName name="IQ_EBITDA_STDDEV_EST" hidden="1">"c375"</definedName>
    <definedName name="IQ_EBITDAR" hidden="1">"c2989"</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"c1225"</definedName>
    <definedName name="IQ_EV_OVER_LTM_EBIT" hidden="1">"c1221"</definedName>
    <definedName name="IQ_EV_OVER_LTM_EBITDA" hidden="1">"c1223"</definedName>
    <definedName name="IQ_EV_OVER_LTM_REVENUE" hidden="1">"c1227"</definedName>
    <definedName name="IQ_EVAL_DATE" hidden="1">"c2180"</definedName>
    <definedName name="IQ_EXCHANGE" hidden="1">"c405"</definedName>
    <definedName name="IQ_EXERCISE_PRICE" hidden="1">"c406"</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AH_EARNED" hidden="1">"c2742"</definedName>
    <definedName name="IQ_GROSS_CLAIM_EXP_INCUR" hidden="1">"c2755"</definedName>
    <definedName name="IQ_GROSS_CLAIM_EXP_PAID" hidden="1">"c2758"</definedName>
    <definedName name="IQ_GROSS_CLAIM_EXP_RES" hidden="1">"c2752"</definedName>
    <definedName name="IQ_GROSS_DIVID" hidden="1">"c192"</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C_EARNED" hidden="1">"c2747"</definedName>
    <definedName name="IQ_GROSS_PROFIT" hidden="1">"c511"</definedName>
    <definedName name="IQ_GROSS_SPRD" hidden="1">"c2155"</definedName>
    <definedName name="IQ_GROSS_WRITTEN" hidden="1">"c2726"</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MPUT_OPER_LEASE_DEPR" hidden="1">"c2987"</definedName>
    <definedName name="IQ_IMPUT_OPER_LEASE_INT_EXP" hidden="1">"c2986"</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CL_CAP" hidden="1">"c2988"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CASH_DEPOSITS" hidden="1">"c2255"</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LAND" hidden="1">"c645"</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H_STATUTORY_SURPLUS" hidden="1">"c2771"</definedName>
    <definedName name="IQ_LICENSED_POPS" hidden="1">"c2123"</definedName>
    <definedName name="IQ_LIFE_EARNED" hidden="1">"c2739"</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SS_TO_NET_EARNED" hidden="1">"c2751"</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MACHINERY" hidden="1">"c711"</definedName>
    <definedName name="IQ_MAINT_CAPEX" hidden="1">"c2947"</definedName>
    <definedName name="IQ_MAINT_REPAIR" hidden="1">"c2087"</definedName>
    <definedName name="IQ_MAKE_WHOLE_END_DATE" hidden="1">"c2493"</definedName>
    <definedName name="IQ_MAKE_WHOLE_SPREAD" hidden="1">"c2494"</definedName>
    <definedName name="IQ_MAKE_WHOLE_START_DATE" hidden="1">"c2492"</definedName>
    <definedName name="IQ_MARKET_CAP_LFCF" hidden="1">"c2209"</definedName>
    <definedName name="IQ_MARKETCAP" hidden="1">"c712"</definedName>
    <definedName name="IQ_MARKETING" hidden="1">"c2239"</definedName>
    <definedName name="IQ_MATURITY_DATE" hidden="1">"c2146"</definedName>
    <definedName name="IQ_MC_RATIO" hidden="1">"c2783"</definedName>
    <definedName name="IQ_MC_STATUTORY_SURPLUS" hidden="1">"c2772"</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EBITDA" hidden="1">"c750"</definedName>
    <definedName name="IQ_NET_DEBT_EBITDA_CAPEX" hidden="1">"c2949"</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EARNED" hidden="1">"c2734"</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IFE_INS_IN_FORCE" hidden="1">"c2769"</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T_TO_GROSS_EARNED" hidden="1">"c2750"</definedName>
    <definedName name="IQ_NET_TO_GROSS_WRITTEN" hidden="1">"c2729"</definedName>
    <definedName name="IQ_NET_WRITTEN" hidden="1">"c2728"</definedName>
    <definedName name="IQ_NEW_PREM" hidden="1">"c2785"</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CASH_PENSION_EXP" hidden="1">"c3000"</definedName>
    <definedName name="IQ_NONRECOURSE_DEBT" hidden="1">"c2550"</definedName>
    <definedName name="IQ_NONRECOURSE_DEBT_PCT" hidden="1">"c2551"</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PROD_GAS" hidden="1">"c2910"</definedName>
    <definedName name="IQ_OG_AVG_DAILY_PROD_NGL" hidden="1">"c2911"</definedName>
    <definedName name="IQ_OG_AVG_DAILY_PROD_OIL" hidden="1">"c2909"</definedName>
    <definedName name="IQ_OG_CLOSE_BALANCE_GAS" hidden="1">"c2049"</definedName>
    <definedName name="IQ_OG_CLOSE_BALANCE_NGL" hidden="1">"c2920"</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VISIONS_GAS" hidden="1">"c2042"</definedName>
    <definedName name="IQ_OG_REVISIONS_NGL" hidden="1">"c2913"</definedName>
    <definedName name="IQ_OG_REVISIONS_OIL" hidden="1">"c2030"</definedName>
    <definedName name="IQ_OG_SALES_IN_PLACE_GAS" hidden="1">"c2046"</definedName>
    <definedName name="IQ_OG_SALES_IN_PLACE_NGL" hidden="1">"c2917"</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"c362"</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GRANTED" hidden="1">"c2673"</definedName>
    <definedName name="IQ_OPTIONS_ISSUED" hidden="1">"c857"</definedName>
    <definedName name="IQ_OPTIONS_STRIKE_PRICE_GRANTED" hidden="1">"c2678"</definedName>
    <definedName name="IQ_OPTIONS_STRIKE_PRICE_OS" hidden="1">"c2677"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BT" hidden="1">"c2507"</definedName>
    <definedName name="IQ_OTHER_DEBT_PCT" hidden="1">"c2508"</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ED" hidden="1">"c2688"</definedName>
    <definedName name="IQ_OTHER_OPTIONS_GRANTED" hidden="1">"c2687"</definedName>
    <definedName name="IQ_OTHER_OPTIONS_STRIKE_PRICE_OS" hidden="1">"c2691"</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STRIKE_PRICE_GRANTED" hidden="1">"c2692"</definedName>
    <definedName name="IQ_OTHER_UNDRAWN" hidden="1">"c2522"</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"c1022"</definedName>
    <definedName name="IQ_OUTSTANDING_FILING_DATE" hidden="1">"c1023"</definedName>
    <definedName name="IQ_OWNERSHIP" hidden="1">"c2160"</definedName>
    <definedName name="IQ_PART_TIME" hidden="1">"c1024"</definedName>
    <definedName name="IQ_PAY_ACCRUED" hidden="1">"c8"</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CHURN" hidden="1">"c2120"</definedName>
    <definedName name="IQ_PREPAID_EXP" hidden="1">"c1068"</definedName>
    <definedName name="IQ_PREPAID_EXPEN" hidden="1">"c1068"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"c1026"</definedName>
    <definedName name="IQ_PRICE_OVER_LTM_EPS" hidden="1">"c1029"</definedName>
    <definedName name="IQ_PRICE_TARGET" hidden="1">"c82"</definedName>
    <definedName name="IQ_PRICEDATE" hidden="1">"c1069"</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JECTED_PENSION_OBLIGATION" hidden="1">"c1292"</definedName>
    <definedName name="IQ_PROJECTED_PENSION_OBLIGATION_DOMESTIC" hidden="1">"c2656"</definedName>
    <definedName name="IQ_PROJECTED_PENSION_OBLIGATION_FOREIGN" hidden="1">"c2664"</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PUT_DATE_SCHEDULE" hidden="1">"c2483"</definedName>
    <definedName name="IQ_PUT_NOTIFICATION" hidden="1">"c2485"</definedName>
    <definedName name="IQ_PUT_PRICE_SCHEDULE" hidden="1">"c2484"</definedName>
    <definedName name="IQ_QUICK_RATIO" hidden="1">"c1086"</definedName>
    <definedName name="IQ_RATE_COMP_GROWTH_DOMESTIC" hidden="1">"c1087"</definedName>
    <definedName name="IQ_RATE_COMP_GROWTH_FOREIGN" hidden="1">"c1088"</definedName>
    <definedName name="IQ_RAW_INV" hidden="1">"c1089"</definedName>
    <definedName name="IQ_RC" hidden="1">"c2497"</definedName>
    <definedName name="IQ_RC_PCT" hidden="1">"c2498"</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CQUIRED_FRANCHISE_STORES" hidden="1">"c2903"</definedName>
    <definedName name="IQ_RETAIL_ACQUIRED_OWNED_STORES" hidden="1">"c2895"</definedName>
    <definedName name="IQ_RETAIL_ACQUIRED_STORES" hidden="1">"c2887"</definedName>
    <definedName name="IQ_RETAIL_AVG_STORE_SIZE_GROSS" hidden="1">"c2066"</definedName>
    <definedName name="IQ_RETAIL_AVG_STORE_SIZE_NET" hidden="1">"c2067"</definedName>
    <definedName name="IQ_RETAIL_AVG_WK_SALES" hidden="1">"c2891"</definedName>
    <definedName name="IQ_RETAIL_AVG_WK_SALES_FRANCHISE" hidden="1">"c2899"</definedName>
    <definedName name="IQ_RETAIL_AVG_WK_SALES_OWNED" hidden="1">"c2907"</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OPENED_FRANCHISE_STORES" hidden="1">"c2894"</definedName>
    <definedName name="IQ_RETAIL_OPENED_OWNED_STORES" hidden="1">"c2902"</definedName>
    <definedName name="IQ_RETAIL_OPENED_STORES" hidden="1">"c2062"</definedName>
    <definedName name="IQ_RETAIL_OWNED_STORES_BEG" hidden="1">"c2901"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FRANCHISE_STORES" hidden="1">"c2898"</definedName>
    <definedName name="IQ_RETAIL_TOTAL_OWNED_STORES" hidden="1">"c2906"</definedName>
    <definedName name="IQ_RETAIL_TOTAL_STORES" hidden="1">"c2061"</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STDDEV_EST" hidden="1">"c1124"</definedName>
    <definedName name="IQ_REV_UTI" hidden="1">"c1125"</definedName>
    <definedName name="IQ_REVENUE" hidden="1">"c1122"</definedName>
    <definedName name="IQ_REVENUE_ACT_OR_EST" hidden="1">"c2214"</definedName>
    <definedName name="IQ_REVENUE_EST" hidden="1">"c1126"</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39154.4034375</definedName>
    <definedName name="IQ_RISK_ADJ_BANK_ASSETS" hidden="1">"c2670"</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ECUR_RECEIV" hidden="1">"c1151"</definedName>
    <definedName name="IQ_SECURED_DEBT" hidden="1">"c2546"</definedName>
    <definedName name="IQ_SECURED_DEBT_PCT" hidden="1">"c2547"</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PECIAL_DIV_SHARE" hidden="1">"c3007"</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PCT" hidden="1">"c2539"</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AT" hidden="1">"c2999"</definedName>
    <definedName name="IQ_STOCK_BASED_CF" hidden="1">"c1203"</definedName>
    <definedName name="IQ_STOCK_BASED_COGS" hidden="1">"c2990"</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RIKE_PRICE_ISSUED" hidden="1">"c1645"</definedName>
    <definedName name="IQ_STRIKE_PRICE_OS" hidden="1">"c1646"</definedName>
    <definedName name="IQ_STW" hidden="1">"c2166"</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CAPITAL" hidden="1">"c2667"</definedName>
    <definedName name="IQ_TIER_ONE_RATIO" hidden="1">"c1229"</definedName>
    <definedName name="IQ_TIER_TWO_CAPITAL" hidden="1">"c2669"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BANK_CAPITAL" hidden="1">"c2668"</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HURN" hidden="1">"c2122"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PTIONS_BEG_OS" hidden="1">"c2693"</definedName>
    <definedName name="IQ_TOTAL_OPTIONS_CANCELLED" hidden="1">"c2696"</definedName>
    <definedName name="IQ_TOTAL_OPTIONS_END_OS" hidden="1">"c2697"</definedName>
    <definedName name="IQ_TOTAL_OPTIONS_EXERCISED" hidden="1">"c2695"</definedName>
    <definedName name="IQ_TOTAL_OPTIONS_GRANTED" hidden="1">"c2694"</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VED_RESERVES_NGL" hidden="1">"c2924"</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"c1294"</definedName>
    <definedName name="IQ_TOTAL_SPECIAL" hidden="1">"c1618"</definedName>
    <definedName name="IQ_TOTAL_ST_BORROW" hidden="1">"c1177"</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UNUSUAL" hidden="1">"c1508"</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DA" hidden="1">"c2381"</definedName>
    <definedName name="IQ_TR_ACQ_FILING_CURRENCY" hidden="1">"c3033"</definedName>
    <definedName name="IQ_TR_ACQ_MCAP_1DAY" hidden="1">"c2345"</definedName>
    <definedName name="IQ_TR_ACQ_MIN_INT" hidden="1">"c2374"</definedName>
    <definedName name="IQ_TR_ACQ_NET_DEBT" hidden="1">"c2373"</definedName>
    <definedName name="IQ_TR_ACQ_NI" hidden="1">"c2378"</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ER_ID" hidden="1">"c2404"</definedName>
    <definedName name="IQ_TR_BUYERNAME" hidden="1">"c2401"</definedName>
    <definedName name="IQ_TR_CANCELLED_DATE" hidden="1">"c2284"</definedName>
    <definedName name="IQ_TR_CASH_CONSID_PCT" hidden="1">"c2296"</definedName>
    <definedName name="IQ_TR_CASH_ST_INVEST" hidden="1">"c3025"</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F_AGRMT_DATE" hidden="1">"c2285"</definedName>
    <definedName name="IQ_TR_DISCLOSED_FEES_EXP" hidden="1">"c2288"</definedName>
    <definedName name="IQ_TR_EARNOUTS" hidden="1">"c3023"</definedName>
    <definedName name="IQ_TR_EXPIRED_DATE" hidden="1">"c2412"</definedName>
    <definedName name="IQ_TR_GROSS_OFFERING_AMT" hidden="1">"c2262"</definedName>
    <definedName name="IQ_TR_HYBRID_CONSID_PCT" hidden="1">"c2300"</definedName>
    <definedName name="IQ_TR_IMPLIED_EQ" hidden="1">"c3018"</definedName>
    <definedName name="IQ_TR_IMPLIED_EQ_BV" hidden="1">"c3019"</definedName>
    <definedName name="IQ_TR_IMPLIED_EQ_NI_LTM" hidden="1">"c3020"</definedName>
    <definedName name="IQ_TR_IMPLIED_EV" hidden="1">"c2301"</definedName>
    <definedName name="IQ_TR_IMPLIED_EV_BV" hidden="1">"c2306"</definedName>
    <definedName name="IQ_TR_IMPLIED_EV_EBIT" hidden="1">"c2302"</definedName>
    <definedName name="IQ_TR_IMPLIED_EV_EBITDA" hidden="1">"c2303"</definedName>
    <definedName name="IQ_TR_IMPLIED_EV_NI_LTM" hidden="1">"c2307"</definedName>
    <definedName name="IQ_TR_IMPLIED_EV_REV" hidden="1">"c2304"</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PROCEEDS" hidden="1">"c2267"</definedName>
    <definedName name="IQ_TR_OFFER_DATE" hidden="1">"c2265"</definedName>
    <definedName name="IQ_TR_OFFER_DATE_MA" hidden="1">"c3035"</definedName>
    <definedName name="IQ_TR_OFFER_PER_SHARE" hidden="1">"c3017"</definedName>
    <definedName name="IQ_TR_OPTIONS_CONSID_PCT" hidden="1">"c2311"</definedName>
    <definedName name="IQ_TR_OTHER_CONSID" hidden="1">"c3022"</definedName>
    <definedName name="IQ_TR_PCT_SOUGHT" hidden="1">"c2309"</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STMONEY_VAL" hidden="1">"c2286"</definedName>
    <definedName name="IQ_TR_PREDEAL_SITUATION" hidden="1">"c2390"</definedName>
    <definedName name="IQ_TR_PREF_CONSID_PCT" hidden="1">"c2310"</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PCT_SHARES" hidden="1">"c2416"</definedName>
    <definedName name="IQ_TR_RATING_FEES" hidden="1">"c2275"</definedName>
    <definedName name="IQ_TR_REG_EFFECT_DATE" hidden="1">"c2264"</definedName>
    <definedName name="IQ_TR_REG_FILED_DATE" hidden="1">"c2263"</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DA" hidden="1">"c2334"</definedName>
    <definedName name="IQ_TR_TARGET_FILING_CURRENCY" hidden="1">"c3034"</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ONSID_SH" hidden="1">"c2316"</definedName>
    <definedName name="IQ_TR_TOTAL_DEBT" hidden="1">"c2317"</definedName>
    <definedName name="IQ_TR_TOTAL_GROSS_TV" hidden="1">"c2318"</definedName>
    <definedName name="IQ_TR_TOTAL_HYBRID" hidden="1">"c2319"</definedName>
    <definedName name="IQ_TR_TOTAL_LEGAL_FEES" hidden="1">"c2272"</definedName>
    <definedName name="IQ_TR_TOTAL_NET_TV" hidden="1">"c2320"</definedName>
    <definedName name="IQ_TR_TOTAL_NEWMONEY" hidden="1">"c2289"</definedName>
    <definedName name="IQ_TR_TOTAL_OPTIONS" hidden="1">"c2322"</definedName>
    <definedName name="IQ_TR_TOTAL_OPTIONS_BUYER" hidden="1">"c3026"</definedName>
    <definedName name="IQ_TR_TOTAL_PREFERRED" hidden="1">"c2321"</definedName>
    <definedName name="IQ_TR_TOTAL_REG_AMT" hidden="1">"c2261"</definedName>
    <definedName name="IQ_TR_TOTAL_STOCK" hidden="1">"c2323"</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"c40"</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TRUST_PREFERRED" hidden="1">"c3029"</definedName>
    <definedName name="IQ_TRUST_PREFERRED_PCT" hidden="1">"c3030"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DRAWN_CP" hidden="1">"c2518"</definedName>
    <definedName name="IQ_UNDRAWN_CREDIT" hidden="1">"c3032"</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SECURED_DEBT" hidden="1">"c2548"</definedName>
    <definedName name="IQ_UNSECURED_DEBT_PCT" hidden="1">"c2549"</definedName>
    <definedName name="IQ_UNUSUAL_EXP" hidden="1">"c1456"</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 hidden="1">{"rfcjan",#N/A,FALSE,"Stats"}</definedName>
    <definedName name="KKK" hidden="1">{#N/A,#N/A,FALSE,"Assessment";#N/A,#N/A,FALSE,"Staffing";#N/A,#N/A,FALSE,"Hires";#N/A,#N/A,FALSE,"Assumptions"}</definedName>
    <definedName name="LineSupported" localSheetId="23">'[5]Pricing Employee'!$O1&gt;=Effective_Date</definedName>
    <definedName name="LineSupported">'[5]Pricing Employee'!$O1&gt;=Effective_Date</definedName>
    <definedName name="ListOffset" hidden="1">1</definedName>
    <definedName name="LOAD_FACTOR">3</definedName>
    <definedName name="MCO_Percentage">[6]Assumptions!$B$10</definedName>
    <definedName name="nad" hidden="1">{"rfcjan",#N/A,FALSE,"Stats"}</definedName>
    <definedName name="nameconflict" hidden="1">{"rfcjan",#N/A,FALSE,"Stats"}</definedName>
    <definedName name="new" hidden="1">{"rfcjan",#N/A,FALSE,"Stats"}</definedName>
    <definedName name="nnn" hidden="1">{#N/A,#N/A,FALSE,"Assessment";#N/A,#N/A,FALSE,"Staffing";#N/A,#N/A,FALSE,"Hires";#N/A,#N/A,FALSE,"Assumptions"}</definedName>
    <definedName name="o" hidden="1">{#N/A,#N/A,FALSE,"New Depr Sch-150% DB";#N/A,#N/A,FALSE,"Cash Flows RLP";#N/A,#N/A,FALSE,"IRR";#N/A,#N/A,FALSE,"Proforma IS";#N/A,#N/A,FALSE,"Assumptions"}</definedName>
    <definedName name="ouighou" hidden="1">{"rfcjan",#N/A,FALSE,"Stats"}</definedName>
    <definedName name="Portion">MAX(IF(ISNUMBER('[5]Pricing Employee'!$BY1),'[5]Pricing Employee'!$BY1),IF(ISNUMBER('[5]Pricing Employee'!$BZ1),'[5]Pricing Employee'!$BZ1))</definedName>
    <definedName name="_xlnm.Print_Area" localSheetId="5">'F-1 Claims Svcs DDI Costs'!$A$1:$R$25</definedName>
    <definedName name="_xlnm.Print_Area" localSheetId="6">'F-2 Claims Svcs Ops Costs'!$A$1:$Z$35</definedName>
    <definedName name="_xlnm.Print_Area" localSheetId="7">'F-3 Claims Svcs DDI Pool Cost'!$A$1:$Q$28</definedName>
    <definedName name="_xlnm.Print_Area" localSheetId="8">'F-4 Claims Svcs Ops Pool Cost'!$A$1:$R$37</definedName>
    <definedName name="_xlnm.Print_Area" localSheetId="9">'G-1 Claims Svcs DDI Costs'!$A$1:$R$25</definedName>
    <definedName name="_xlnm.Print_Area" localSheetId="10">'G-2 Claims Svcs Ops Costs'!$A$1:$Z$35</definedName>
    <definedName name="_xlnm.Print_Area" localSheetId="11">'G-3 Claims Svcs DDI Pool Cost'!$A$1:$Q$28</definedName>
    <definedName name="_xlnm.Print_Area" localSheetId="12">'G-4 Claims Svcs Ops Pool Cost'!$A$1:$R$37</definedName>
    <definedName name="_xlnm.Print_Area" localSheetId="13">'H-1 Claims Svcs DDI Costs'!$A$1:$R$25</definedName>
    <definedName name="_xlnm.Print_Area" localSheetId="14">'H-2 Claims Svcs Ops Costs'!$A$1:$Z$35</definedName>
    <definedName name="_xlnm.Print_Area" localSheetId="15">'H-3 Claims Svcs DDI Pool Cost'!$A$1:$Q$28</definedName>
    <definedName name="_xlnm.Print_Area" localSheetId="16">'H-4 Claims Svcs Ops Pool Cost'!$A$1:$R$37</definedName>
    <definedName name="_xlnm.Print_Area" localSheetId="17">'I-1 Claims Svcs DDI Costs'!$A$1:$R$25</definedName>
    <definedName name="_xlnm.Print_Area" localSheetId="18">'I-2 Claims Svcs Ops Costs'!$A$1:$Z$35</definedName>
    <definedName name="_xlnm.Print_Area" localSheetId="19">'I-3 Claims Svcs DDI Pool Cost'!$A$1:$Q$28</definedName>
    <definedName name="_xlnm.Print_Area" localSheetId="20">'I-4 Claims Svcs Ops Pool Cost'!$A$1:$R$37</definedName>
    <definedName name="_xlnm.Print_Area" localSheetId="24">'M-1 Claims Svcs DDI Costs'!$A$1:$R$25</definedName>
    <definedName name="_xlnm.Print_Area" localSheetId="25">'M-2 Claims Svcs Ops Costs'!$A$1:$Z$35</definedName>
    <definedName name="_xlnm.Print_Area" localSheetId="26">'M-3 Claims Svcs DDI Pool Cost'!$A$1:$Q$28</definedName>
    <definedName name="_xlnm.Print_Area" localSheetId="27">'M-4 Claims Svcs Ops Pool Cost'!$A$1:$R$37</definedName>
    <definedName name="_xlnm.Print_Area" localSheetId="28">'Participating State'!$A$1:$P$22</definedName>
    <definedName name="_xlnm.Print_Area" localSheetId="0">'Sch A - Cost Summary'!$A$1:$C$55</definedName>
    <definedName name="_xlnm.Print_Area" localSheetId="1">'Sch B - DDI Pmnt Milestone'!$A$1:$G$87</definedName>
    <definedName name="_xlnm.Print_Area" localSheetId="2">'Sch C - Cost of Ops'!$A$1:$B$108</definedName>
    <definedName name="_xlnm.Print_Area" localSheetId="3">'Sch D - Enhcmt Pool Hrs'!$A$1:$B$98</definedName>
    <definedName name="_xlnm.Print_Area" localSheetId="4">'Sch E - Resource Hourly Rates'!$A$1:$U$62</definedName>
    <definedName name="_xlnm.Print_Area" localSheetId="21">'Sch J - INT Service Types'!$A$1:$E$51</definedName>
    <definedName name="_xlnm.Print_Area" localSheetId="22">'Sch K - DDI Req Intg Svcs Pool'!$A$1:$F$29</definedName>
    <definedName name="_xlnm.Print_Area" localSheetId="23">'Sch L - Data Conversion Opt Yrs'!$A$1:$S$35</definedName>
    <definedName name="_xlnm.Print_Titles" localSheetId="5">'F-1 Claims Svcs DDI Costs'!$3:$4</definedName>
    <definedName name="_xlnm.Print_Titles" localSheetId="8">'F-4 Claims Svcs Ops Pool Cost'!$A:$B</definedName>
    <definedName name="_xlnm.Print_Titles" localSheetId="9">'G-1 Claims Svcs DDI Costs'!$3:$4</definedName>
    <definedName name="_xlnm.Print_Titles" localSheetId="12">'G-4 Claims Svcs Ops Pool Cost'!$A:$B</definedName>
    <definedName name="_xlnm.Print_Titles" localSheetId="13">'H-1 Claims Svcs DDI Costs'!$3:$4</definedName>
    <definedName name="_xlnm.Print_Titles" localSheetId="16">'H-4 Claims Svcs Ops Pool Cost'!$A:$B</definedName>
    <definedName name="_xlnm.Print_Titles" localSheetId="17">'I-1 Claims Svcs DDI Costs'!$3:$4</definedName>
    <definedName name="_xlnm.Print_Titles" localSheetId="20">'I-4 Claims Svcs Ops Pool Cost'!$A:$B</definedName>
    <definedName name="_xlnm.Print_Titles" localSheetId="24">'M-1 Claims Svcs DDI Costs'!$3:$4</definedName>
    <definedName name="_xlnm.Print_Titles" localSheetId="27">'M-4 Claims Svcs Ops Pool Cost'!$A:$B</definedName>
    <definedName name="_xlnm.Print_Titles" localSheetId="1">'Sch B - DDI Pmnt Milestone'!$1:$5</definedName>
    <definedName name="_xlnm.Print_Titles" localSheetId="2">'Sch C - Cost of Ops'!$1:$3</definedName>
    <definedName name="_xlnm.Print_Titles" localSheetId="3">'Sch D - Enhcmt Pool Hrs'!$1:$4</definedName>
    <definedName name="_xlnm.Print_Titles" localSheetId="4">'Sch E - Resource Hourly Rates'!$A:$A,'Sch E - Resource Hourly Rates'!$1:$5</definedName>
    <definedName name="_xlnm.Print_Titles" localSheetId="21">'Sch J - INT Service Types'!$1:$5</definedName>
    <definedName name="ProdSource">[7]Sheet1!$B$7:$B$8</definedName>
    <definedName name="q" hidden="1">{"rfcjan",#N/A,FALSE,"Stats"}</definedName>
    <definedName name="q1rename" hidden="1">{"rfcjan",#N/A,FALSE,"Stats"}</definedName>
    <definedName name="q2rename" hidden="1">{"rfcjan",#N/A,FALSE,"Stats"}</definedName>
    <definedName name="q3rename" hidden="1">{"rfcjan",#N/A,FALSE,"Stats"}</definedName>
    <definedName name="qrenam" hidden="1">{"rfcjan",#N/A,FALSE,"Stats"}</definedName>
    <definedName name="qtr1rename" hidden="1">{"rfcjan",#N/A,FALSE,"Stats"}</definedName>
    <definedName name="qtr3rename" hidden="1">{"rfcjan",#N/A,FALSE,"Stats"}</definedName>
    <definedName name="resources" hidden="1">{#N/A,#N/A,FALSE,"Assessment";#N/A,#N/A,FALSE,"Staffing";#N/A,#N/A,FALSE,"Hires";#N/A,#N/A,FALSE,"Assumptions"}</definedName>
    <definedName name="rwe" hidden="1">{#N/A,#N/A,FALSE,"Assessment";#N/A,#N/A,FALSE,"Staffing";#N/A,#N/A,FALSE,"Hires";#N/A,#N/A,FALSE,"Assumptions"}</definedName>
    <definedName name="sadf" hidden="1">{#N/A,#N/A,FALSE,"Assessment";#N/A,#N/A,FALSE,"Staffing";#N/A,#N/A,FALSE,"Hires";#N/A,#N/A,FALSE,"Assumptions"}</definedName>
    <definedName name="sd" hidden="1">{#N/A,#N/A,FALSE,"Membership";#N/A,#N/A,FALSE,"Membership cont";#N/A,#N/A,FALSE,"Info Source";#N/A,#N/A,FALSE,"Referral Source";#N/A,#N/A,FALSE,"Presenting";#N/A,#N/A,FALSE,"Case Disposition";#N/A,#N/A,FALSE,"Assessed";#N/A,#N/A,FALSE,"Telephone"}</definedName>
    <definedName name="sdf"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sdfaw" hidden="1">{#N/A,#N/A,FALSE,"TS";#N/A,#N/A,FALSE,"Combo";#N/A,#N/A,FALSE,"FAIR";#N/A,#N/A,FALSE,"RBC";#N/A,#N/A,FALSE,"xxxx";#N/A,#N/A,FALSE,"A_D";#N/A,#N/A,FALSE,"WACC";#N/A,#N/A,FALSE,"DCF";#N/A,#N/A,FALSE,"LBO";#N/A,#N/A,FALSE,"AcqMults";#N/A,#N/A,FALSE,"CompMults"}</definedName>
    <definedName name="sdg" hidden="1">{#N/A,#N/A,FALSE,"Telephone";#N/A,#N/A,FALSE,"Assessed (2)";#N/A,#N/A,FALSE,"Benefit Utilization";#N/A,#N/A,FALSE,"Case Disposition (2)";#N/A,#N/A,FALSE,"Presenting (2)";#N/A,#N/A,FALSE,"Referral Source";#N/A,#N/A,FALSE,"Info Source";#N/A,#N/A,FALSE,"Membership cont";#N/A,#N/A,FALSE,"Membership";#N/A,#N/A,FALSE,"Contents ";#N/A,#N/A,FALSE,"Cover Sheet"}</definedName>
    <definedName name="sdgf" hidden="1">{#N/A,#N/A,FALSE,"Telephone";#N/A,#N/A,FALSE,"Assessed (2)";#N/A,#N/A,FALSE,"Benefit Utilization";#N/A,#N/A,FALSE,"Case Disposition (2)";#N/A,#N/A,FALSE,"Presenting (2)";#N/A,#N/A,FALSE,"Referral Source";#N/A,#N/A,FALSE,"Info Source";#N/A,#N/A,FALSE,"Membership cont";#N/A,#N/A,FALSE,"Membership";#N/A,#N/A,FALSE,"Contents ";#N/A,#N/A,FALSE,"Cover Sheet"}</definedName>
    <definedName name="sdwe" hidden="1">{#N/A,#N/A,FALSE,"Membership";#N/A,#N/A,FALSE,"Membership cont";#N/A,#N/A,FALSE,"Info Source";#N/A,#N/A,FALSE,"Referral Source";#N/A,#N/A,FALSE,"Presenting";#N/A,#N/A,FALSE,"Case Disposition";#N/A,#N/A,FALSE,"Assessed";#N/A,#N/A,FALSE,"Telephone"}</definedName>
    <definedName name="staffing2" hidden="1">{#N/A,#N/A,FALSE,"Assessment";#N/A,#N/A,FALSE,"Staffing";#N/A,#N/A,FALSE,"Hires";#N/A,#N/A,FALSE,"Assumptions"}</definedName>
    <definedName name="Staffing3" hidden="1">{#N/A,#N/A,FALSE,"Assessment";#N/A,#N/A,FALSE,"Staffing";#N/A,#N/A,FALSE,"Hires";#N/A,#N/A,FALSE,"Assumptions"}</definedName>
    <definedName name="Start72" localSheetId="23">#REF!</definedName>
    <definedName name="Start72">#REF!</definedName>
    <definedName name="Start78" localSheetId="23">#REF!</definedName>
    <definedName name="Start78">#REF!</definedName>
    <definedName name="Start79" localSheetId="23">#REF!</definedName>
    <definedName name="Start79">#REF!</definedName>
    <definedName name="Start80" localSheetId="23">#REF!</definedName>
    <definedName name="Start80">#REF!</definedName>
    <definedName name="Start81" localSheetId="23">#REF!</definedName>
    <definedName name="Start81">#REF!</definedName>
    <definedName name="SUMMARY_BOOK" hidden="1">{"page1",#N/A,FALSE,"GIRLBO";"page2",#N/A,FALSE,"GIRLBO";"page3",#N/A,FALSE,"GIRLBO";"page4",#N/A,FALSE,"GIRLBO";"page5",#N/A,FALSE,"GIRLBO"}</definedName>
    <definedName name="suzan" hidden="1">{"testysht3",#N/A,FALSE,"Sheet3"}</definedName>
    <definedName name="t" hidden="1">{"rfcjan",#N/A,FALSE,"Stats"}</definedName>
    <definedName name="temp" hidden="1">{"rfcjan",#N/A,FALSE,"Stats"}</definedName>
    <definedName name="Temp_2" hidden="1">{#N/A,#N/A,FALSE,"Assessment";#N/A,#N/A,FALSE,"Staffing";#N/A,#N/A,FALSE,"Hires";#N/A,#N/A,FALSE,"Assumptions"}</definedName>
    <definedName name="Temp_3" hidden="1">{#N/A,#N/A,FALSE,"Assessment";#N/A,#N/A,FALSE,"Staffing";#N/A,#N/A,FALSE,"Hires";#N/A,#N/A,FALSE,"Assumptions"}</definedName>
    <definedName name="test3" hidden="1">{#N/A,#N/A,FALSE,"Membership";#N/A,#N/A,FALSE,"Membership cont";#N/A,#N/A,FALSE,"Info Source";#N/A,#N/A,FALSE,"Referral Source";#N/A,#N/A,FALSE,"Presenting";#N/A,#N/A,FALSE,"Case Disposition";#N/A,#N/A,FALSE,"Assessed";#N/A,#N/A,FALSE,"Telephone"}</definedName>
    <definedName name="Tmp" hidden="1">{"JANRDET",#N/A,FALSE,"detail"}</definedName>
    <definedName name="TotalDiscount">IF(ISNUMBER('[5]Pricing Employee'!$AJ1),'[5]Pricing Employee'!$AJ1,0)+IF(ISNUMBER('[5]Pricing Employee'!$AI1),'[5]Pricing Employee'!$AI1,0)</definedName>
    <definedName name="wer" hidden="1">{#N/A,#N/A,FALSE,"TS";#N/A,#N/A,FALSE,"Combo";#N/A,#N/A,FALSE,"FAIR";#N/A,#N/A,FALSE,"RBC";#N/A,#N/A,FALSE,"xxxx";#N/A,#N/A,FALSE,"A_D";#N/A,#N/A,FALSE,"WACC";#N/A,#N/A,FALSE,"DCF";#N/A,#N/A,FALSE,"LBO";#N/A,#N/A,FALSE,"AcqMults";#N/A,#N/A,FALSE,"CompMults"}</definedName>
    <definedName name="werasfd" hidden="1">{#N/A,#N/A,FALSE,"Assessment";#N/A,#N/A,FALSE,"Staffing";#N/A,#N/A,FALSE,"Hires";#N/A,#N/A,FALSE,"Assumptions"}</definedName>
    <definedName name="wjg" hidden="1">{"rfcjan",#N/A,FALSE,"Stats"}</definedName>
    <definedName name="wrb2rename" hidden="1">{"rfcjan",#N/A,FALSE,"Stats"}</definedName>
    <definedName name="wrkbk2" hidden="1">{"rfcjan",#N/A,FALSE,"Stats"}</definedName>
    <definedName name="wrkbk2rename" hidden="1">{"rfcjan",#N/A,FALSE,"Stats"}</definedName>
    <definedName name="wrn.2000._.Budge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MrktSalaries",#N/A,TRUE,"Pay-Markt";"MrktBonus",#N/A,TRUE,"Pay-Markt";"MrktPayrollTax",#N/A,TRUE,"Pay-Markt";"MrktBenefits",#N/A,TRUE,"Pay-Markt";"Tab7",#N/A,TRUE,"Dividers";"BusDevExp1",#N/A,TRUE,"BusDev";"BUsDevUserBuild",#N/A,TRUE,"BusDev";"BusDevSalaries",#N/A,TRUE,"Pay-BusDev";"BusDevBonus",#N/A,TRUE,"Pay-BusDev";"BusDevPayrollTax",#N/A,TRUE,"Pay-BusDev";"BusDevBenefits",#N/A,TRUE,"Pay-BusDev";"Tab8",#N/A,TRUE,"Dividers";"SalesExp1",#N/A,TRUE,"Sales";"SalesTarget",#N/A,TRUE,"Sales";"SalesSalaries",#N/A,TRUE,"Pay-Sales";"SalesBonus",#N/A,TRUE,"Pay-Sales";"SalesPayrollTax",#N/A,TRUE,"Pay-Sales";"SalesBenefits",#N/A,TRUE,"Pay-Sales";"Tab9",#N/A,TRUE,"Dividers";"NetworkExp",#N/A,TRUE,"Network";"NetworkUsage",#N/A,TRUE,"Network";"NetworkSalaries",#N/A,TRUE,"Pay-Network";"NetworkBonus",#N/A,TRUE,"Pay-Network";"NetworkPayrollTax",#N/A,TRUE,"Pay-Network";"NetworkBenefits",#N/A,TRUE,"Pay-Network";"Tab10",#N/A,TRUE,"Dividers";"TechExp",#N/A,TRUE,"Tech";"TechSalaries",#N/A,TRUE,"Pay-Tech";"TechBonus",#N/A,TRUE,"Pay-Tech";"TechPayrollTax",#N/A,TRUE,"Pay-Tech";"TechBenefits",#N/A,TRUE,"Pay-Tech";"Tab11",#N/A,TRUE,"Dividers";"EComExp",#N/A,TRUE,"E-Comm";"EComSalaries",#N/A,TRUE,"E-Comm";"EComBonus",#N/A,TRUE,"E-Comm";"EComPayrollTax",#N/A,TRUE,"E-Comm";"EComBenefits",#N/A,TRUE,"E-Comm";"Tab12",#N/A,TRUE,"Dividers";"CorpExp1",#N/A,TRUE,"Corporate";"CorpExp2",#N/A,TRUE,"Corporate";"CorpSalaries",#N/A,TRUE,"Pay-Corp";"CorpBonus",#N/A,TRUE,"Pay-Corp";"CorpPayrollTax",#N/A,TRUE,"Pay-Corp";"CorpBenefits",#N/A,TRUE,"Pay-Corp";"Tab13",#N/A,TRUE,"Dividers";"CapX1",#N/A,TRUE,"CapX";"CapX2",#N/A,TRUE,"CapX";"Depreciation1",#N/A,TRUE,"CapX";"Depreciation2",#N/A,TRUE,"CapX";"Amort1",#N/A,TRUE,"CapX"}</definedName>
    <definedName name="wrn.2000._.Budget._.Short." hidden="1">{"Cover",#N/A,TRUE,"Dividers";"TableofContents",#N/A,TRUE,"Dividers";"Tab1",#N/A,TRUE,"Dividers";"IncStmt",#N/A,TRUE,"P&amp;L";"BalanceSheet",#N/A,TRUE,"BS";"CashFlow",#N/A,TRUE,"CF";"Tab2",#N/A,TRUE,"Dividers";"UserAcqBuild",#N/A,TRUE,"Revenue";"Tab3",#N/A,TRUE,"Dividers";"AdRevBuild",#N/A,TRUE,"Revenue";"AdRevBuild2",#N/A,TRUE,"Revenue";"TelephonyRevBuild",#N/A,TRUE,"Revenue";"SubscriptionRevBuild",#N/A,TRUE,"Revenue";"EComRevBuild",#N/A,TRUE,"Revenue";"Tab4",#N/A,TRUE,"Dividers";"Tab5",#N/A,TRUE,"Dividers";"BudgetSummary1",#N/A,TRUE,"Total Budget";"BudgetSummary2",#N/A,TRUE,"Total Budget";"BudgetSummary3",#N/A,TRUE,"Total Budget";"Tab6",#N/A,TRUE,"Dividers";"MarketingExp1",#N/A,TRUE,"Marketing";"MarketingExp2",#N/A,TRUE,"Marketing";"MarketingUserBuild",#N/A,TRUE,"Marketing";"MrkExpDetail1",#N/A,TRUE,"Marketing";"MrktExpDetail2",#N/A,TRUE,"Marketing";"Tab7",#N/A,TRUE,"Dividers";"BusDevExp1",#N/A,TRUE,"BusDev";"BUsDevUserBuild",#N/A,TRUE,"BusDev";"Tab8",#N/A,TRUE,"Dividers";"SalesExp1",#N/A,TRUE,"Sales";"SalesTarget",#N/A,TRUE,"Sales";"Tab9",#N/A,TRUE,"Dividers";"NetworkExp",#N/A,TRUE,"Network";"NetworkUsage",#N/A,TRUE,"Network";"Tab10",#N/A,TRUE,"Dividers";"TechExp",#N/A,TRUE,"Tech";"Tab11",#N/A,TRUE,"Dividers";"EComExp",#N/A,TRUE,"E-Comm";"Tab12",#N/A,TRUE,"Dividers";"CorpExp1",#N/A,TRUE,"Corporate";"CorpExp2",#N/A,TRUE,"Corporate";"Tab13",#N/A,TRUE,"Dividers";"CapX1",#N/A,TRUE,"CapX";"CapX2",#N/A,TRUE,"CapX";"Depreciation1",#N/A,TRUE,"CapX";"Depreciation2",#N/A,TRUE,"CapX";"Amort1",#N/A,TRUE,"CapX"}</definedName>
    <definedName name="wrn.Aging._.and._.Trend._.Analysis." hidden="1">{#N/A,#N/A,FALSE,"Aging Summary";#N/A,#N/A,FALSE,"Ratio Analysis";#N/A,#N/A,FALSE,"Test 120 Day Accts";#N/A,#N/A,FALSE,"Tickmarks"}</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asic._.Report." hidden="1">{#N/A,#N/A,FALSE,"New Depr Sch-150% DB";#N/A,#N/A,FALSE,"Cash Flows RLP";#N/A,#N/A,FALSE,"IRR";#N/A,#N/A,FALSE,"Proforma IS";#N/A,#N/A,FALSE,"Assumptions"}</definedName>
    <definedName name="wrn.clientcopy." hidden="1">{"Multiples_clientcopy",#N/A,FALSE,"Multiples";"Adjustments_clientcopy",#N/A,FALSE,"Adjustments to Multiples";"GrowthAdj_clientcopy",#N/A,FALSE,"Growth Adjustments";"RiskAdj_clientcopy",#N/A,FALSE,"Risk Adjustments ";"MarginAdj_clientcopy",#N/A,FALSE,"Margin Adjustments";"Regression_clientcopy",#N/A,FALSE,"Regression";"Ratios_clientcopy",#N/A,FALSE,"Ratios"}</definedName>
    <definedName name="wrn.Complete._.Report." hidden="1">{#N/A,#N/A,FALSE,"Assumptions";#N/A,#N/A,FALSE,"Proforma IS";#N/A,#N/A,FALSE,"Cash Flows RLP";#N/A,#N/A,FALSE,"IRR";#N/A,#N/A,FALSE,"New Depr Sch-150% DB";#N/A,#N/A,FALSE,"Comments"}</definedName>
    <definedName name="wrn.filecopy." hidden="1">{"Multiples_filecopy",#N/A,FALSE,"Multiples";"Adjustments_filecopy",#N/A,FALSE,"Adjustments to Multiples";"GrowthAdj_filecopy",#N/A,FALSE,"Growth Adjustments";"RiskAdj_filecopy",#N/A,FALSE,"Risk Adjustments ";"MarginAdj_filecopy",#N/A,FALSE,"Margin Adjustments";"Regression_filecopy",#N/A,FALSE,"Regression";"Ratios_filecopy",#N/A,FALSE,"Ratios"}</definedName>
    <definedName name="wrn.JANR2." hidden="1">{"rfcjan",#N/A,FALSE,"Stats"}</definedName>
    <definedName name="wrn.JANR2.rename" hidden="1">{"rfcjan",#N/A,FALSE,"Stats"}</definedName>
    <definedName name="wrn.JANRD." hidden="1">{"JANRDET",#N/A,FALSE,"detail"}</definedName>
    <definedName name="wrn.MONTHLY._.BILLING._.LIST." hidden="1">{#N/A,#N/A,TRUE,"DATA"}</definedName>
    <definedName name="wrn.print." hidden="1">{#N/A,#N/A,FALSE,"Japan 2003";#N/A,#N/A,FALSE,"Sheet2"}</definedName>
    <definedName name="wrn.Q3._.Prof._.Serv._.Summary." hidden="1">{"Professional Service Summary",#N/A,FALSE,"Q3 Prof Serv"}</definedName>
    <definedName name="wrn.Q3._.Professional._.service._.detail." hidden="1">{"Professional Service Detail",#N/A,FALSE,"Q3 Prof Serv"}</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ports." hidden="1">{#N/A,#N/A,FALSE,"Membership";#N/A,#N/A,FALSE,"Membership cont";#N/A,#N/A,FALSE,"Info Source";#N/A,#N/A,FALSE,"Referral Source";#N/A,#N/A,FALSE,"Presenting";#N/A,#N/A,FALSE,"Case Disposition";#N/A,#N/A,FALSE,"Assessed";#N/A,#N/A,FALSE,"Telephone"}</definedName>
    <definedName name="wrn.Staff._.and._.Department._.Summaries." hidden="1">{"Staff and Department Summaries",#N/A,FALSE,"Staff Revenue + Comp"}</definedName>
    <definedName name="wrn.Staff._.Detail." hidden="1">{"Staff Detail",#N/A,FALSE,"Staff Revenue + Comp"}</definedName>
    <definedName name="wrn.Staffing1" hidden="1">{#N/A,#N/A,FALSE,"Assessment";#N/A,#N/A,FALSE,"Staffing";#N/A,#N/A,FALSE,"Hires";#N/A,#N/A,FALSE,"Assumptions"}</definedName>
    <definedName name="wrn.test" hidden="1">{"testysht3",#N/A,FALSE,"Sheet3"}</definedName>
    <definedName name="wrn.test." hidden="1">{"testysht3",#N/A,FALSE,"Sheet3"}</definedName>
    <definedName name="wrn.test.rename" hidden="1">{"testysht3",#N/A,FALSE,"Sheet3"}</definedName>
    <definedName name="wrn1.rename" hidden="1">{"rfcjan",#N/A,FALSE,"Stats"}</definedName>
    <definedName name="wrn10.rename" hidden="1">{"rfcjan",#N/A,FALSE,"Stats"}</definedName>
    <definedName name="wrn11.rename" hidden="1">{"JANRDET",#N/A,FALSE,"detail"}</definedName>
    <definedName name="wrn12.rename" hidden="1">{"testysht3",#N/A,FALSE,"Sheet3"}</definedName>
    <definedName name="wrn14.rename" hidden="1">{"rfcjan",#N/A,FALSE,"Stats"}</definedName>
    <definedName name="wrn15.rename" hidden="1">{"JANRDET",#N/A,FALSE,"detail"}</definedName>
    <definedName name="wrn16.rename" hidden="1">{"testysht3",#N/A,FALSE,"Sheet3"}</definedName>
    <definedName name="wrn2.rename" hidden="1">{"rfcjan",#N/A,FALSE,"Stats"}</definedName>
    <definedName name="wrn20.rename" hidden="1">{"rfcjan",#N/A,FALSE,"Stats"}</definedName>
    <definedName name="wrn21.rename" hidden="1">{"JANRDET",#N/A,FALSE,"detail"}</definedName>
    <definedName name="wrn22.rename" hidden="1">{"testysht3",#N/A,FALSE,"Sheet3"}</definedName>
    <definedName name="wrn3.rename" hidden="1">{"rfcjan",#N/A,FALSE,"Stats"}</definedName>
    <definedName name="wrn4.rename" hidden="1">{"testysht3",#N/A,FALSE,"Sheet3"}</definedName>
    <definedName name="wrnjan2" hidden="1">{"JANRDET",#N/A,FALSE,"detail"}</definedName>
    <definedName name="wrnjan2.rename" hidden="1">{"JANRDET",#N/A,FALSE,"detail"}</definedName>
    <definedName name="wrnjan3" hidden="1">{"JANRDET",#N/A,FALSE,"detail"}</definedName>
    <definedName name="wrnjan3.rename" hidden="1">{"JANRDET",#N/A,FALSE,"detail"}</definedName>
    <definedName name="wrnjanr2" hidden="1">{"rfcjan",#N/A,FALSE,"Stats"}</definedName>
    <definedName name="wrnjanr2.rename" hidden="1">{"rfcjan",#N/A,FALSE,"Stats"}</definedName>
    <definedName name="wrnjanr22" hidden="1">{"rfcjan",#N/A,FALSE,"Stats"}</definedName>
    <definedName name="wrnjanr22.rename" hidden="1">{"rfcjan",#N/A,FALSE,"Stats"}</definedName>
    <definedName name="wrnjanrd2" hidden="1">{"JANRDET",#N/A,FALSE,"detail"}</definedName>
    <definedName name="wrnjanrd2.rename" hidden="1">{"JANRDET",#N/A,FALSE,"detail"}</definedName>
    <definedName name="wrnjanrd3" hidden="1">{"JANRDET",#N/A,FALSE,"detail"}</definedName>
    <definedName name="wrnjanrd3.rename" hidden="1">{"JANRDET",#N/A,FALSE,"detail"}</definedName>
    <definedName name="wrnjj" hidden="1">{"JANRDET",#N/A,FALSE,"detail"}</definedName>
    <definedName name="wrntest" hidden="1">{"testysht3",#N/A,FALSE,"Sheet3"}</definedName>
    <definedName name="wrntest2" hidden="1">{"testysht3",#N/A,FALSE,"Sheet3"}</definedName>
    <definedName name="wrntest3" hidden="1">{"testysht3",#N/A,FALSE,"Sheet3"}</definedName>
    <definedName name="wrntest4" hidden="1">{"testysht3",#N/A,FALSE,"Sheet3"}</definedName>
    <definedName name="wrntt" hidden="1">{"testysht3",#N/A,FALSE,"Sheet3"}</definedName>
    <definedName name="wrnUJANRD.rename" hidden="1">{"JANRDET",#N/A,FALSE,"detail"}</definedName>
    <definedName name="xyz" hidden="1">{"rfcjan",#N/A,FALSE,"Stats"}</definedName>
    <definedName name="zzzz" hidden="1">{"rfcjan",#N/A,FALSE,"Stats"}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4" i="64" l="1"/>
  <c r="D9" i="41" l="1"/>
  <c r="F9" i="41" s="1"/>
  <c r="H9" i="41" s="1"/>
  <c r="J9" i="41" s="1"/>
  <c r="L9" i="41" s="1"/>
  <c r="N9" i="41" s="1"/>
  <c r="P9" i="41" s="1"/>
  <c r="R9" i="41" s="1"/>
  <c r="T9" i="41" s="1"/>
  <c r="D10" i="41"/>
  <c r="F10" i="41" s="1"/>
  <c r="H10" i="41" s="1"/>
  <c r="J10" i="41" s="1"/>
  <c r="L10" i="41" s="1"/>
  <c r="N10" i="41" s="1"/>
  <c r="P10" i="41" s="1"/>
  <c r="R10" i="41" s="1"/>
  <c r="T10" i="41" s="1"/>
  <c r="D11" i="41"/>
  <c r="F11" i="41" s="1"/>
  <c r="H11" i="41" s="1"/>
  <c r="J11" i="41" s="1"/>
  <c r="L11" i="41" s="1"/>
  <c r="N11" i="41" s="1"/>
  <c r="P11" i="41" s="1"/>
  <c r="R11" i="41" s="1"/>
  <c r="T11" i="41" s="1"/>
  <c r="D12" i="41"/>
  <c r="F12" i="41" s="1"/>
  <c r="H12" i="41" s="1"/>
  <c r="J12" i="41" s="1"/>
  <c r="L12" i="41" s="1"/>
  <c r="N12" i="41" s="1"/>
  <c r="P12" i="41" s="1"/>
  <c r="R12" i="41" s="1"/>
  <c r="T12" i="41" s="1"/>
  <c r="D13" i="41"/>
  <c r="F13" i="41" s="1"/>
  <c r="H13" i="41" s="1"/>
  <c r="J13" i="41" s="1"/>
  <c r="L13" i="41" s="1"/>
  <c r="N13" i="41" s="1"/>
  <c r="P13" i="41" s="1"/>
  <c r="R13" i="41" s="1"/>
  <c r="T13" i="41" s="1"/>
  <c r="D14" i="41"/>
  <c r="F14" i="41" s="1"/>
  <c r="H14" i="41" s="1"/>
  <c r="J14" i="41" s="1"/>
  <c r="L14" i="41" s="1"/>
  <c r="N14" i="41" s="1"/>
  <c r="P14" i="41" s="1"/>
  <c r="R14" i="41" s="1"/>
  <c r="T14" i="41" s="1"/>
  <c r="D15" i="41"/>
  <c r="F15" i="41" s="1"/>
  <c r="H15" i="41" s="1"/>
  <c r="J15" i="41" s="1"/>
  <c r="L15" i="41" s="1"/>
  <c r="N15" i="41" s="1"/>
  <c r="P15" i="41" s="1"/>
  <c r="R15" i="41" s="1"/>
  <c r="T15" i="41" s="1"/>
  <c r="D16" i="41"/>
  <c r="F16" i="41" s="1"/>
  <c r="H16" i="41" s="1"/>
  <c r="J16" i="41" s="1"/>
  <c r="L16" i="41" s="1"/>
  <c r="N16" i="41" s="1"/>
  <c r="P16" i="41" s="1"/>
  <c r="R16" i="41" s="1"/>
  <c r="T16" i="41" s="1"/>
  <c r="D17" i="41"/>
  <c r="F17" i="41" s="1"/>
  <c r="H17" i="41" s="1"/>
  <c r="J17" i="41" s="1"/>
  <c r="L17" i="41" s="1"/>
  <c r="N17" i="41" s="1"/>
  <c r="P17" i="41" s="1"/>
  <c r="R17" i="41" s="1"/>
  <c r="T17" i="41" s="1"/>
  <c r="D18" i="41"/>
  <c r="F18" i="41" s="1"/>
  <c r="H18" i="41" s="1"/>
  <c r="J18" i="41" s="1"/>
  <c r="L18" i="41" s="1"/>
  <c r="N18" i="41" s="1"/>
  <c r="P18" i="41" s="1"/>
  <c r="R18" i="41" s="1"/>
  <c r="T18" i="41" s="1"/>
  <c r="D19" i="41"/>
  <c r="F19" i="41" s="1"/>
  <c r="H19" i="41" s="1"/>
  <c r="J19" i="41" s="1"/>
  <c r="L19" i="41" s="1"/>
  <c r="N19" i="41" s="1"/>
  <c r="P19" i="41" s="1"/>
  <c r="R19" i="41" s="1"/>
  <c r="T19" i="41" s="1"/>
  <c r="D20" i="41"/>
  <c r="F20" i="41" s="1"/>
  <c r="H20" i="41" s="1"/>
  <c r="J20" i="41" s="1"/>
  <c r="L20" i="41" s="1"/>
  <c r="N20" i="41" s="1"/>
  <c r="P20" i="41" s="1"/>
  <c r="R20" i="41" s="1"/>
  <c r="T20" i="41" s="1"/>
  <c r="D21" i="41"/>
  <c r="F21" i="41" s="1"/>
  <c r="H21" i="41" s="1"/>
  <c r="J21" i="41" s="1"/>
  <c r="L21" i="41" s="1"/>
  <c r="N21" i="41" s="1"/>
  <c r="P21" i="41" s="1"/>
  <c r="R21" i="41" s="1"/>
  <c r="T21" i="41" s="1"/>
  <c r="D22" i="41"/>
  <c r="F22" i="41" s="1"/>
  <c r="H22" i="41" s="1"/>
  <c r="J22" i="41" s="1"/>
  <c r="L22" i="41" s="1"/>
  <c r="N22" i="41" s="1"/>
  <c r="P22" i="41" s="1"/>
  <c r="R22" i="41" s="1"/>
  <c r="T22" i="41" s="1"/>
  <c r="D23" i="41"/>
  <c r="F23" i="41" s="1"/>
  <c r="H23" i="41" s="1"/>
  <c r="J23" i="41" s="1"/>
  <c r="L23" i="41" s="1"/>
  <c r="N23" i="41" s="1"/>
  <c r="P23" i="41" s="1"/>
  <c r="R23" i="41" s="1"/>
  <c r="T23" i="41" s="1"/>
  <c r="D24" i="41"/>
  <c r="F24" i="41" s="1"/>
  <c r="H24" i="41" s="1"/>
  <c r="J24" i="41" s="1"/>
  <c r="L24" i="41" s="1"/>
  <c r="N24" i="41" s="1"/>
  <c r="P24" i="41" s="1"/>
  <c r="R24" i="41" s="1"/>
  <c r="T24" i="41" s="1"/>
  <c r="D25" i="41"/>
  <c r="F25" i="41" s="1"/>
  <c r="H25" i="41" s="1"/>
  <c r="J25" i="41" s="1"/>
  <c r="L25" i="41" s="1"/>
  <c r="N25" i="41" s="1"/>
  <c r="P25" i="41" s="1"/>
  <c r="R25" i="41" s="1"/>
  <c r="T25" i="41" s="1"/>
  <c r="D26" i="41"/>
  <c r="F26" i="41" s="1"/>
  <c r="H26" i="41" s="1"/>
  <c r="J26" i="41" s="1"/>
  <c r="L26" i="41" s="1"/>
  <c r="N26" i="41" s="1"/>
  <c r="P26" i="41" s="1"/>
  <c r="R26" i="41" s="1"/>
  <c r="T26" i="41" s="1"/>
  <c r="D27" i="41"/>
  <c r="F27" i="41" s="1"/>
  <c r="H27" i="41" s="1"/>
  <c r="J27" i="41" s="1"/>
  <c r="L27" i="41" s="1"/>
  <c r="N27" i="41" s="1"/>
  <c r="P27" i="41" s="1"/>
  <c r="R27" i="41" s="1"/>
  <c r="T27" i="41" s="1"/>
  <c r="D28" i="41"/>
  <c r="F28" i="41" s="1"/>
  <c r="H28" i="41" s="1"/>
  <c r="J28" i="41" s="1"/>
  <c r="L28" i="41" s="1"/>
  <c r="N28" i="41" s="1"/>
  <c r="P28" i="41" s="1"/>
  <c r="R28" i="41" s="1"/>
  <c r="T28" i="41" s="1"/>
  <c r="D29" i="41"/>
  <c r="F29" i="41" s="1"/>
  <c r="H29" i="41" s="1"/>
  <c r="J29" i="41" s="1"/>
  <c r="L29" i="41" s="1"/>
  <c r="N29" i="41" s="1"/>
  <c r="P29" i="41" s="1"/>
  <c r="R29" i="41" s="1"/>
  <c r="T29" i="41" s="1"/>
  <c r="D30" i="41"/>
  <c r="F30" i="41" s="1"/>
  <c r="H30" i="41" s="1"/>
  <c r="J30" i="41" s="1"/>
  <c r="L30" i="41" s="1"/>
  <c r="N30" i="41" s="1"/>
  <c r="P30" i="41" s="1"/>
  <c r="R30" i="41" s="1"/>
  <c r="T30" i="41" s="1"/>
  <c r="D31" i="41"/>
  <c r="F31" i="41" s="1"/>
  <c r="H31" i="41" s="1"/>
  <c r="J31" i="41" s="1"/>
  <c r="L31" i="41" s="1"/>
  <c r="N31" i="41" s="1"/>
  <c r="P31" i="41" s="1"/>
  <c r="R31" i="41" s="1"/>
  <c r="T31" i="41" s="1"/>
  <c r="D32" i="41"/>
  <c r="F32" i="41" s="1"/>
  <c r="H32" i="41" s="1"/>
  <c r="J32" i="41" s="1"/>
  <c r="L32" i="41" s="1"/>
  <c r="N32" i="41" s="1"/>
  <c r="P32" i="41" s="1"/>
  <c r="R32" i="41" s="1"/>
  <c r="T32" i="41" s="1"/>
  <c r="D33" i="41"/>
  <c r="F33" i="41" s="1"/>
  <c r="H33" i="41" s="1"/>
  <c r="J33" i="41" s="1"/>
  <c r="L33" i="41" s="1"/>
  <c r="N33" i="41" s="1"/>
  <c r="P33" i="41" s="1"/>
  <c r="R33" i="41" s="1"/>
  <c r="T33" i="41" s="1"/>
  <c r="D34" i="41"/>
  <c r="F34" i="41" s="1"/>
  <c r="H34" i="41" s="1"/>
  <c r="J34" i="41" s="1"/>
  <c r="L34" i="41" s="1"/>
  <c r="N34" i="41" s="1"/>
  <c r="P34" i="41" s="1"/>
  <c r="R34" i="41" s="1"/>
  <c r="T34" i="41" s="1"/>
  <c r="D35" i="41"/>
  <c r="F35" i="41" s="1"/>
  <c r="H35" i="41" s="1"/>
  <c r="J35" i="41" s="1"/>
  <c r="L35" i="41" s="1"/>
  <c r="N35" i="41" s="1"/>
  <c r="P35" i="41" s="1"/>
  <c r="R35" i="41" s="1"/>
  <c r="T35" i="41" s="1"/>
  <c r="D36" i="41"/>
  <c r="F36" i="41" s="1"/>
  <c r="H36" i="41" s="1"/>
  <c r="J36" i="41" s="1"/>
  <c r="L36" i="41" s="1"/>
  <c r="N36" i="41" s="1"/>
  <c r="P36" i="41" s="1"/>
  <c r="R36" i="41" s="1"/>
  <c r="T36" i="41" s="1"/>
  <c r="D37" i="41"/>
  <c r="F37" i="41" s="1"/>
  <c r="H37" i="41" s="1"/>
  <c r="J37" i="41" s="1"/>
  <c r="L37" i="41" s="1"/>
  <c r="N37" i="41" s="1"/>
  <c r="P37" i="41" s="1"/>
  <c r="R37" i="41" s="1"/>
  <c r="T37" i="41" s="1"/>
  <c r="D38" i="41"/>
  <c r="F38" i="41" s="1"/>
  <c r="H38" i="41" s="1"/>
  <c r="J38" i="41" s="1"/>
  <c r="L38" i="41" s="1"/>
  <c r="N38" i="41" s="1"/>
  <c r="P38" i="41" s="1"/>
  <c r="R38" i="41" s="1"/>
  <c r="T38" i="41" s="1"/>
  <c r="D39" i="41"/>
  <c r="F39" i="41" s="1"/>
  <c r="H39" i="41" s="1"/>
  <c r="J39" i="41" s="1"/>
  <c r="L39" i="41" s="1"/>
  <c r="N39" i="41" s="1"/>
  <c r="P39" i="41" s="1"/>
  <c r="R39" i="41" s="1"/>
  <c r="T39" i="41" s="1"/>
  <c r="D40" i="41"/>
  <c r="F40" i="41" s="1"/>
  <c r="H40" i="41" s="1"/>
  <c r="J40" i="41" s="1"/>
  <c r="L40" i="41" s="1"/>
  <c r="N40" i="41" s="1"/>
  <c r="P40" i="41" s="1"/>
  <c r="R40" i="41" s="1"/>
  <c r="T40" i="41" s="1"/>
  <c r="D41" i="41"/>
  <c r="F41" i="41" s="1"/>
  <c r="H41" i="41" s="1"/>
  <c r="J41" i="41" s="1"/>
  <c r="L41" i="41" s="1"/>
  <c r="N41" i="41" s="1"/>
  <c r="P41" i="41" s="1"/>
  <c r="R41" i="41" s="1"/>
  <c r="T41" i="41" s="1"/>
  <c r="D42" i="41"/>
  <c r="F42" i="41" s="1"/>
  <c r="H42" i="41" s="1"/>
  <c r="J42" i="41" s="1"/>
  <c r="L42" i="41" s="1"/>
  <c r="N42" i="41" s="1"/>
  <c r="P42" i="41" s="1"/>
  <c r="R42" i="41" s="1"/>
  <c r="T42" i="41" s="1"/>
  <c r="D43" i="41"/>
  <c r="F43" i="41" s="1"/>
  <c r="H43" i="41" s="1"/>
  <c r="J43" i="41" s="1"/>
  <c r="L43" i="41" s="1"/>
  <c r="N43" i="41" s="1"/>
  <c r="P43" i="41" s="1"/>
  <c r="R43" i="41" s="1"/>
  <c r="T43" i="41" s="1"/>
  <c r="D44" i="41"/>
  <c r="F44" i="41" s="1"/>
  <c r="H44" i="41" s="1"/>
  <c r="J44" i="41" s="1"/>
  <c r="L44" i="41" s="1"/>
  <c r="N44" i="41" s="1"/>
  <c r="P44" i="41" s="1"/>
  <c r="R44" i="41" s="1"/>
  <c r="T44" i="41" s="1"/>
  <c r="D45" i="41"/>
  <c r="F45" i="41" s="1"/>
  <c r="H45" i="41" s="1"/>
  <c r="J45" i="41" s="1"/>
  <c r="L45" i="41" s="1"/>
  <c r="N45" i="41" s="1"/>
  <c r="P45" i="41" s="1"/>
  <c r="R45" i="41" s="1"/>
  <c r="T45" i="41" s="1"/>
  <c r="D46" i="41"/>
  <c r="F46" i="41" s="1"/>
  <c r="H46" i="41" s="1"/>
  <c r="J46" i="41" s="1"/>
  <c r="L46" i="41" s="1"/>
  <c r="N46" i="41" s="1"/>
  <c r="P46" i="41" s="1"/>
  <c r="R46" i="41" s="1"/>
  <c r="T46" i="41" s="1"/>
  <c r="D47" i="41"/>
  <c r="F47" i="41" s="1"/>
  <c r="H47" i="41" s="1"/>
  <c r="J47" i="41" s="1"/>
  <c r="L47" i="41" s="1"/>
  <c r="N47" i="41" s="1"/>
  <c r="P47" i="41" s="1"/>
  <c r="R47" i="41" s="1"/>
  <c r="T47" i="41" s="1"/>
  <c r="D48" i="41"/>
  <c r="F48" i="41" s="1"/>
  <c r="H48" i="41" s="1"/>
  <c r="J48" i="41" s="1"/>
  <c r="L48" i="41" s="1"/>
  <c r="N48" i="41" s="1"/>
  <c r="P48" i="41" s="1"/>
  <c r="R48" i="41" s="1"/>
  <c r="T48" i="41" s="1"/>
  <c r="D49" i="41"/>
  <c r="F49" i="41" s="1"/>
  <c r="H49" i="41" s="1"/>
  <c r="J49" i="41" s="1"/>
  <c r="L49" i="41" s="1"/>
  <c r="N49" i="41" s="1"/>
  <c r="P49" i="41" s="1"/>
  <c r="R49" i="41" s="1"/>
  <c r="T49" i="41" s="1"/>
  <c r="D50" i="41"/>
  <c r="F50" i="41" s="1"/>
  <c r="H50" i="41" s="1"/>
  <c r="J50" i="41" s="1"/>
  <c r="L50" i="41" s="1"/>
  <c r="N50" i="41" s="1"/>
  <c r="P50" i="41" s="1"/>
  <c r="R50" i="41" s="1"/>
  <c r="T50" i="41" s="1"/>
  <c r="D51" i="41"/>
  <c r="F51" i="41" s="1"/>
  <c r="H51" i="41" s="1"/>
  <c r="J51" i="41" s="1"/>
  <c r="L51" i="41" s="1"/>
  <c r="N51" i="41" s="1"/>
  <c r="P51" i="41" s="1"/>
  <c r="R51" i="41" s="1"/>
  <c r="T51" i="41" s="1"/>
  <c r="D52" i="41"/>
  <c r="F52" i="41" s="1"/>
  <c r="H52" i="41" s="1"/>
  <c r="J52" i="41" s="1"/>
  <c r="L52" i="41" s="1"/>
  <c r="N52" i="41" s="1"/>
  <c r="P52" i="41" s="1"/>
  <c r="R52" i="41" s="1"/>
  <c r="T52" i="41" s="1"/>
  <c r="D53" i="41"/>
  <c r="F53" i="41" s="1"/>
  <c r="H53" i="41" s="1"/>
  <c r="J53" i="41" s="1"/>
  <c r="L53" i="41" s="1"/>
  <c r="N53" i="41" s="1"/>
  <c r="P53" i="41" s="1"/>
  <c r="R53" i="41" s="1"/>
  <c r="T53" i="41" s="1"/>
  <c r="D54" i="41"/>
  <c r="F54" i="41" s="1"/>
  <c r="H54" i="41" s="1"/>
  <c r="J54" i="41" s="1"/>
  <c r="L54" i="41" s="1"/>
  <c r="N54" i="41" s="1"/>
  <c r="P54" i="41" s="1"/>
  <c r="R54" i="41" s="1"/>
  <c r="T54" i="41" s="1"/>
  <c r="D55" i="41"/>
  <c r="F55" i="41" s="1"/>
  <c r="H55" i="41" s="1"/>
  <c r="J55" i="41" s="1"/>
  <c r="L55" i="41" s="1"/>
  <c r="N55" i="41" s="1"/>
  <c r="P55" i="41" s="1"/>
  <c r="R55" i="41" s="1"/>
  <c r="T55" i="41" s="1"/>
  <c r="D56" i="41"/>
  <c r="F56" i="41" s="1"/>
  <c r="H56" i="41" s="1"/>
  <c r="J56" i="41" s="1"/>
  <c r="L56" i="41" s="1"/>
  <c r="N56" i="41" s="1"/>
  <c r="P56" i="41" s="1"/>
  <c r="R56" i="41" s="1"/>
  <c r="T56" i="41" s="1"/>
  <c r="D57" i="41"/>
  <c r="F57" i="41" s="1"/>
  <c r="H57" i="41" s="1"/>
  <c r="J57" i="41" s="1"/>
  <c r="L57" i="41" s="1"/>
  <c r="N57" i="41" s="1"/>
  <c r="P57" i="41" s="1"/>
  <c r="R57" i="41" s="1"/>
  <c r="T57" i="41" s="1"/>
  <c r="D58" i="41"/>
  <c r="F58" i="41" s="1"/>
  <c r="H58" i="41" s="1"/>
  <c r="J58" i="41" s="1"/>
  <c r="L58" i="41" s="1"/>
  <c r="N58" i="41" s="1"/>
  <c r="P58" i="41" s="1"/>
  <c r="R58" i="41" s="1"/>
  <c r="T58" i="41" s="1"/>
  <c r="D59" i="41"/>
  <c r="F59" i="41" s="1"/>
  <c r="H59" i="41" s="1"/>
  <c r="J59" i="41" s="1"/>
  <c r="L59" i="41" s="1"/>
  <c r="N59" i="41" s="1"/>
  <c r="P59" i="41" s="1"/>
  <c r="R59" i="41" s="1"/>
  <c r="T59" i="41" s="1"/>
  <c r="D60" i="41"/>
  <c r="F60" i="41" s="1"/>
  <c r="H60" i="41" s="1"/>
  <c r="J60" i="41" s="1"/>
  <c r="L60" i="41" s="1"/>
  <c r="N60" i="41" s="1"/>
  <c r="P60" i="41" s="1"/>
  <c r="R60" i="41" s="1"/>
  <c r="T60" i="41" s="1"/>
  <c r="D8" i="41"/>
  <c r="F8" i="41" s="1"/>
  <c r="H8" i="41" s="1"/>
  <c r="J8" i="41" s="1"/>
  <c r="L8" i="41" s="1"/>
  <c r="N8" i="41" s="1"/>
  <c r="P8" i="41" s="1"/>
  <c r="R8" i="41" s="1"/>
  <c r="T8" i="41" s="1"/>
  <c r="E81" i="38" l="1"/>
  <c r="D81" i="38"/>
  <c r="C81" i="38"/>
  <c r="B81" i="38"/>
  <c r="F79" i="38"/>
  <c r="O7" i="71"/>
  <c r="P11" i="75" s="1"/>
  <c r="M7" i="71"/>
  <c r="N11" i="74" s="1"/>
  <c r="K7" i="71"/>
  <c r="L11" i="75" s="1"/>
  <c r="I7" i="71"/>
  <c r="J11" i="74" s="1"/>
  <c r="G7" i="71"/>
  <c r="H11" i="75" s="1"/>
  <c r="E7" i="71"/>
  <c r="F11" i="74" s="1"/>
  <c r="C7" i="71"/>
  <c r="D11" i="75" s="1"/>
  <c r="J11" i="75" l="1"/>
  <c r="F11" i="75"/>
  <c r="N11" i="75"/>
  <c r="D11" i="74"/>
  <c r="H11" i="74"/>
  <c r="L11" i="74"/>
  <c r="P11" i="74"/>
  <c r="K10" i="72"/>
  <c r="G10" i="72"/>
  <c r="O10" i="72"/>
  <c r="F81" i="38"/>
  <c r="E11" i="73"/>
  <c r="K11" i="73"/>
  <c r="W11" i="73"/>
  <c r="E10" i="72"/>
  <c r="I10" i="72"/>
  <c r="M10" i="72"/>
  <c r="Q10" i="72"/>
  <c r="H11" i="73"/>
  <c r="N11" i="73"/>
  <c r="T11" i="73"/>
  <c r="Q11" i="73"/>
  <c r="H11" i="66"/>
  <c r="F11" i="66"/>
  <c r="D11" i="66"/>
  <c r="H11" i="65"/>
  <c r="F11" i="65"/>
  <c r="D11" i="65"/>
  <c r="B85" i="38" l="1"/>
  <c r="D82" i="38"/>
  <c r="E82" i="38"/>
  <c r="C82" i="38"/>
  <c r="B82" i="38"/>
  <c r="B28" i="75"/>
  <c r="B27" i="75"/>
  <c r="P13" i="75"/>
  <c r="P14" i="75" s="1"/>
  <c r="P15" i="75" s="1"/>
  <c r="N13" i="75"/>
  <c r="L13" i="75"/>
  <c r="J13" i="75"/>
  <c r="J14" i="75" s="1"/>
  <c r="H13" i="75"/>
  <c r="F13" i="75"/>
  <c r="F14" i="75" s="1"/>
  <c r="F15" i="75" s="1"/>
  <c r="F16" i="75" s="1"/>
  <c r="D13" i="75"/>
  <c r="D14" i="75" s="1"/>
  <c r="B20" i="74"/>
  <c r="B19" i="74"/>
  <c r="N13" i="74"/>
  <c r="J13" i="74"/>
  <c r="W13" i="73"/>
  <c r="W14" i="73" s="1"/>
  <c r="W15" i="73" s="1"/>
  <c r="W16" i="73" s="1"/>
  <c r="W17" i="73" s="1"/>
  <c r="W18" i="73" s="1"/>
  <c r="W19" i="73" s="1"/>
  <c r="W20" i="73" s="1"/>
  <c r="W21" i="73" s="1"/>
  <c r="B28" i="73"/>
  <c r="B27" i="73"/>
  <c r="C14" i="73"/>
  <c r="T13" i="73"/>
  <c r="T14" i="73" s="1"/>
  <c r="T15" i="73" s="1"/>
  <c r="N13" i="73"/>
  <c r="N14" i="73" s="1"/>
  <c r="N15" i="73" s="1"/>
  <c r="N16" i="73" s="1"/>
  <c r="N17" i="73" s="1"/>
  <c r="N18" i="73" s="1"/>
  <c r="N19" i="73" s="1"/>
  <c r="N20" i="73" s="1"/>
  <c r="N21" i="73" s="1"/>
  <c r="H13" i="73"/>
  <c r="H14" i="73" s="1"/>
  <c r="H15" i="73" s="1"/>
  <c r="H16" i="73" s="1"/>
  <c r="H17" i="73" s="1"/>
  <c r="B19" i="72"/>
  <c r="B18" i="72"/>
  <c r="Q12" i="72"/>
  <c r="O12" i="72"/>
  <c r="M12" i="72"/>
  <c r="K12" i="72"/>
  <c r="I12" i="72"/>
  <c r="G12" i="72"/>
  <c r="E12" i="72"/>
  <c r="E13" i="73" l="1"/>
  <c r="E14" i="73" s="1"/>
  <c r="E15" i="73" s="1"/>
  <c r="E16" i="73" s="1"/>
  <c r="E17" i="73" s="1"/>
  <c r="E18" i="73" s="1"/>
  <c r="E19" i="73" s="1"/>
  <c r="E20" i="73" s="1"/>
  <c r="E21" i="73" s="1"/>
  <c r="K13" i="73"/>
  <c r="K14" i="73" s="1"/>
  <c r="K15" i="73" s="1"/>
  <c r="K16" i="73" s="1"/>
  <c r="K17" i="73" s="1"/>
  <c r="K18" i="73" s="1"/>
  <c r="K19" i="73" s="1"/>
  <c r="K20" i="73" s="1"/>
  <c r="K21" i="73" s="1"/>
  <c r="Q13" i="73"/>
  <c r="Q14" i="73" s="1"/>
  <c r="Q15" i="73" s="1"/>
  <c r="Q16" i="73" s="1"/>
  <c r="Q17" i="73" s="1"/>
  <c r="Q18" i="73" s="1"/>
  <c r="Q19" i="73" s="1"/>
  <c r="Q20" i="73" s="1"/>
  <c r="Q21" i="73" s="1"/>
  <c r="B20" i="72"/>
  <c r="B21" i="72" s="1"/>
  <c r="B22" i="72" s="1"/>
  <c r="D12" i="72" s="1"/>
  <c r="C13" i="72" s="1"/>
  <c r="B29" i="73"/>
  <c r="B30" i="73" s="1"/>
  <c r="B31" i="73" s="1"/>
  <c r="D14" i="73" s="1"/>
  <c r="B29" i="75"/>
  <c r="B30" i="75" s="1"/>
  <c r="B31" i="75" s="1"/>
  <c r="J15" i="75"/>
  <c r="J16" i="75" s="1"/>
  <c r="D15" i="75"/>
  <c r="D16" i="75" s="1"/>
  <c r="D17" i="75" s="1"/>
  <c r="D18" i="75" s="1"/>
  <c r="H18" i="73"/>
  <c r="H19" i="73" s="1"/>
  <c r="H20" i="73" s="1"/>
  <c r="H21" i="73" s="1"/>
  <c r="T16" i="73"/>
  <c r="T17" i="73" s="1"/>
  <c r="L14" i="75"/>
  <c r="P16" i="75"/>
  <c r="C15" i="73"/>
  <c r="F17" i="75"/>
  <c r="N14" i="75"/>
  <c r="H14" i="75"/>
  <c r="P13" i="74"/>
  <c r="L13" i="74"/>
  <c r="H13" i="74"/>
  <c r="D13" i="74"/>
  <c r="F13" i="74"/>
  <c r="B21" i="74"/>
  <c r="B22" i="74" s="1"/>
  <c r="B23" i="74" s="1"/>
  <c r="C67" i="38"/>
  <c r="D67" i="38"/>
  <c r="E67" i="38"/>
  <c r="C53" i="38"/>
  <c r="D53" i="38"/>
  <c r="E53" i="38"/>
  <c r="C39" i="38"/>
  <c r="D39" i="38"/>
  <c r="E39" i="38"/>
  <c r="D13" i="73" l="1"/>
  <c r="D15" i="73"/>
  <c r="C16" i="73"/>
  <c r="P17" i="75"/>
  <c r="F18" i="75"/>
  <c r="H15" i="75"/>
  <c r="N15" i="75"/>
  <c r="D19" i="75"/>
  <c r="L15" i="75"/>
  <c r="J17" i="75"/>
  <c r="T18" i="73"/>
  <c r="C17" i="58"/>
  <c r="C18" i="58" s="1"/>
  <c r="C19" i="58" s="1"/>
  <c r="C20" i="58" s="1"/>
  <c r="C21" i="58" s="1"/>
  <c r="E13" i="21"/>
  <c r="E14" i="21" s="1"/>
  <c r="E15" i="21" s="1"/>
  <c r="E16" i="21" s="1"/>
  <c r="E17" i="21" s="1"/>
  <c r="E18" i="21" s="1"/>
  <c r="E19" i="21" s="1"/>
  <c r="E20" i="21" s="1"/>
  <c r="E21" i="21" s="1"/>
  <c r="E24" i="38"/>
  <c r="D24" i="38"/>
  <c r="C24" i="38"/>
  <c r="N16" i="75" l="1"/>
  <c r="T19" i="73"/>
  <c r="D20" i="75"/>
  <c r="C17" i="73"/>
  <c r="D16" i="73"/>
  <c r="P18" i="75"/>
  <c r="L16" i="75"/>
  <c r="J18" i="75"/>
  <c r="H16" i="75"/>
  <c r="F19" i="75"/>
  <c r="B66" i="41"/>
  <c r="B65" i="41"/>
  <c r="B28" i="58"/>
  <c r="B27" i="58"/>
  <c r="B26" i="53"/>
  <c r="B25" i="53"/>
  <c r="B28" i="70"/>
  <c r="B27" i="70"/>
  <c r="B20" i="69"/>
  <c r="B19" i="69"/>
  <c r="B28" i="68"/>
  <c r="B27" i="68"/>
  <c r="B19" i="67"/>
  <c r="B18" i="67"/>
  <c r="B28" i="66"/>
  <c r="B27" i="66"/>
  <c r="B20" i="65"/>
  <c r="B19" i="65"/>
  <c r="B28" i="64"/>
  <c r="B27" i="64"/>
  <c r="B19" i="63"/>
  <c r="B18" i="63"/>
  <c r="B28" i="62"/>
  <c r="B27" i="62"/>
  <c r="B20" i="61"/>
  <c r="B19" i="61"/>
  <c r="B28" i="60"/>
  <c r="B27" i="60"/>
  <c r="B19" i="59"/>
  <c r="B18" i="59"/>
  <c r="B28" i="27"/>
  <c r="B27" i="27"/>
  <c r="B20" i="26"/>
  <c r="B19" i="26"/>
  <c r="B28" i="21"/>
  <c r="B27" i="21"/>
  <c r="B19" i="25"/>
  <c r="B18" i="25"/>
  <c r="B10" i="71"/>
  <c r="B11" i="71" s="1"/>
  <c r="B12" i="71" s="1"/>
  <c r="N11" i="65" l="1"/>
  <c r="N11" i="66"/>
  <c r="P11" i="66"/>
  <c r="P11" i="65"/>
  <c r="J11" i="65"/>
  <c r="J11" i="66"/>
  <c r="L11" i="66"/>
  <c r="L11" i="65"/>
  <c r="L11" i="70"/>
  <c r="L11" i="62"/>
  <c r="L11" i="27"/>
  <c r="L11" i="69"/>
  <c r="L11" i="61"/>
  <c r="L11" i="26"/>
  <c r="F11" i="69"/>
  <c r="F11" i="61"/>
  <c r="F11" i="26"/>
  <c r="F11" i="70"/>
  <c r="F11" i="62"/>
  <c r="F11" i="27"/>
  <c r="J11" i="69"/>
  <c r="J11" i="61"/>
  <c r="J11" i="26"/>
  <c r="J11" i="70"/>
  <c r="J11" i="62"/>
  <c r="J11" i="27"/>
  <c r="D11" i="70"/>
  <c r="D11" i="62"/>
  <c r="D11" i="27"/>
  <c r="D11" i="69"/>
  <c r="D11" i="61"/>
  <c r="D11" i="26"/>
  <c r="H11" i="70"/>
  <c r="H11" i="62"/>
  <c r="H11" i="27"/>
  <c r="H11" i="69"/>
  <c r="H11" i="61"/>
  <c r="H11" i="26"/>
  <c r="N11" i="69"/>
  <c r="N11" i="61"/>
  <c r="N11" i="26"/>
  <c r="N11" i="70"/>
  <c r="N11" i="62"/>
  <c r="N11" i="27"/>
  <c r="P11" i="70"/>
  <c r="P11" i="62"/>
  <c r="P11" i="27"/>
  <c r="P11" i="69"/>
  <c r="P11" i="61"/>
  <c r="P11" i="26"/>
  <c r="G13" i="74"/>
  <c r="G14" i="74" s="1"/>
  <c r="H12" i="72"/>
  <c r="H13" i="72" s="1"/>
  <c r="I10" i="25"/>
  <c r="J12" i="72"/>
  <c r="J13" i="72" s="1"/>
  <c r="I13" i="74"/>
  <c r="I14" i="74" s="1"/>
  <c r="K10" i="25"/>
  <c r="K13" i="74"/>
  <c r="K14" i="74" s="1"/>
  <c r="L12" i="72"/>
  <c r="L13" i="72" s="1"/>
  <c r="M10" i="25"/>
  <c r="M13" i="74"/>
  <c r="M14" i="74" s="1"/>
  <c r="N12" i="72"/>
  <c r="N13" i="72" s="1"/>
  <c r="Q10" i="25"/>
  <c r="R12" i="72"/>
  <c r="R13" i="72" s="1"/>
  <c r="Q13" i="74"/>
  <c r="Q14" i="74" s="1"/>
  <c r="E10" i="25"/>
  <c r="E13" i="74"/>
  <c r="E14" i="74" s="1"/>
  <c r="F12" i="72"/>
  <c r="F13" i="72" s="1"/>
  <c r="O10" i="25"/>
  <c r="P12" i="72"/>
  <c r="P13" i="72" s="1"/>
  <c r="O13" i="74"/>
  <c r="O14" i="74" s="1"/>
  <c r="G19" i="75"/>
  <c r="F20" i="75"/>
  <c r="P19" i="75"/>
  <c r="Q18" i="75"/>
  <c r="J19" i="75"/>
  <c r="H17" i="75"/>
  <c r="N17" i="75"/>
  <c r="T20" i="73"/>
  <c r="U19" i="73"/>
  <c r="V19" i="73" s="1"/>
  <c r="L17" i="75"/>
  <c r="D17" i="73"/>
  <c r="C18" i="73"/>
  <c r="E20" i="75"/>
  <c r="D21" i="75"/>
  <c r="E21" i="75" s="1"/>
  <c r="G10" i="25"/>
  <c r="G11" i="58"/>
  <c r="K11" i="21"/>
  <c r="W11" i="21"/>
  <c r="E10" i="59"/>
  <c r="M10" i="59"/>
  <c r="H11" i="60"/>
  <c r="T11" i="60"/>
  <c r="I10" i="63"/>
  <c r="Q10" i="63"/>
  <c r="H11" i="64"/>
  <c r="T11" i="64"/>
  <c r="E10" i="67"/>
  <c r="M10" i="67"/>
  <c r="N11" i="68"/>
  <c r="I11" i="58"/>
  <c r="Q11" i="58"/>
  <c r="N11" i="21"/>
  <c r="G10" i="59"/>
  <c r="O10" i="59"/>
  <c r="K11" i="60"/>
  <c r="W11" i="60"/>
  <c r="K10" i="63"/>
  <c r="K11" i="64"/>
  <c r="W11" i="64"/>
  <c r="G10" i="67"/>
  <c r="O10" i="67"/>
  <c r="E11" i="68"/>
  <c r="Q11" i="68"/>
  <c r="K11" i="58"/>
  <c r="E11" i="21"/>
  <c r="Q11" i="21"/>
  <c r="I10" i="59"/>
  <c r="Q10" i="59"/>
  <c r="N11" i="60"/>
  <c r="E10" i="63"/>
  <c r="M10" i="63"/>
  <c r="N11" i="64"/>
  <c r="I10" i="67"/>
  <c r="Q10" i="67"/>
  <c r="H11" i="68"/>
  <c r="T11" i="68"/>
  <c r="E11" i="58"/>
  <c r="M11" i="58"/>
  <c r="H11" i="21"/>
  <c r="T11" i="21"/>
  <c r="K10" i="59"/>
  <c r="E11" i="60"/>
  <c r="Q11" i="60"/>
  <c r="G10" i="63"/>
  <c r="O10" i="63"/>
  <c r="E11" i="64"/>
  <c r="Q11" i="64"/>
  <c r="K10" i="67"/>
  <c r="K11" i="68"/>
  <c r="W11" i="68"/>
  <c r="O11" i="58"/>
  <c r="J13" i="70"/>
  <c r="B29" i="70"/>
  <c r="B30" i="70" s="1"/>
  <c r="B31" i="70" s="1"/>
  <c r="L13" i="70"/>
  <c r="D13" i="70"/>
  <c r="B21" i="69"/>
  <c r="B22" i="69" s="1"/>
  <c r="B23" i="69" s="1"/>
  <c r="P13" i="69"/>
  <c r="N13" i="69"/>
  <c r="L13" i="69"/>
  <c r="J13" i="69"/>
  <c r="H13" i="69"/>
  <c r="F13" i="69"/>
  <c r="D13" i="69"/>
  <c r="B29" i="68"/>
  <c r="B30" i="68" s="1"/>
  <c r="B31" i="68" s="1"/>
  <c r="D13" i="68" s="1"/>
  <c r="C14" i="68"/>
  <c r="C15" i="68" s="1"/>
  <c r="C16" i="68" s="1"/>
  <c r="C17" i="68" s="1"/>
  <c r="C18" i="68" s="1"/>
  <c r="C19" i="68" s="1"/>
  <c r="C20" i="68" s="1"/>
  <c r="C21" i="68" s="1"/>
  <c r="T13" i="68"/>
  <c r="T14" i="68" s="1"/>
  <c r="N13" i="68"/>
  <c r="H13" i="68"/>
  <c r="H14" i="68" s="1"/>
  <c r="B20" i="67"/>
  <c r="B21" i="67" s="1"/>
  <c r="B22" i="67" s="1"/>
  <c r="D12" i="67" s="1"/>
  <c r="C13" i="67" s="1"/>
  <c r="Q12" i="67"/>
  <c r="O12" i="67"/>
  <c r="M12" i="67"/>
  <c r="K12" i="67"/>
  <c r="I12" i="67"/>
  <c r="G12" i="67"/>
  <c r="E12" i="67"/>
  <c r="B29" i="66"/>
  <c r="B30" i="66" s="1"/>
  <c r="B31" i="66" s="1"/>
  <c r="B21" i="65"/>
  <c r="B22" i="65" s="1"/>
  <c r="B23" i="65" s="1"/>
  <c r="T13" i="64"/>
  <c r="B29" i="64"/>
  <c r="B30" i="64" s="1"/>
  <c r="B31" i="64" s="1"/>
  <c r="D13" i="64" s="1"/>
  <c r="C14" i="64"/>
  <c r="C15" i="64" s="1"/>
  <c r="C16" i="64" s="1"/>
  <c r="C17" i="64" s="1"/>
  <c r="C18" i="64" s="1"/>
  <c r="C19" i="64" s="1"/>
  <c r="C20" i="64" s="1"/>
  <c r="C21" i="64" s="1"/>
  <c r="H13" i="64"/>
  <c r="B20" i="63"/>
  <c r="B21" i="63" s="1"/>
  <c r="B22" i="63" s="1"/>
  <c r="D12" i="63" s="1"/>
  <c r="C13" i="63" s="1"/>
  <c r="Q12" i="63"/>
  <c r="O12" i="63"/>
  <c r="M12" i="63"/>
  <c r="K12" i="63"/>
  <c r="I12" i="63"/>
  <c r="G12" i="63"/>
  <c r="E12" i="63"/>
  <c r="N13" i="62"/>
  <c r="N14" i="62" s="1"/>
  <c r="N15" i="62" s="1"/>
  <c r="B29" i="62"/>
  <c r="B30" i="62" s="1"/>
  <c r="B31" i="62" s="1"/>
  <c r="J13" i="62"/>
  <c r="J14" i="62" s="1"/>
  <c r="J15" i="62" s="1"/>
  <c r="P13" i="61"/>
  <c r="B21" i="61"/>
  <c r="B22" i="61" s="1"/>
  <c r="B23" i="61" s="1"/>
  <c r="W13" i="60"/>
  <c r="B29" i="60"/>
  <c r="B30" i="60" s="1"/>
  <c r="B31" i="60" s="1"/>
  <c r="C14" i="60"/>
  <c r="C15" i="60" s="1"/>
  <c r="N13" i="60"/>
  <c r="B20" i="59"/>
  <c r="B21" i="59" s="1"/>
  <c r="B22" i="59" s="1"/>
  <c r="D12" i="59" s="1"/>
  <c r="C13" i="59" s="1"/>
  <c r="Q12" i="59"/>
  <c r="O12" i="59"/>
  <c r="M12" i="59"/>
  <c r="K12" i="59"/>
  <c r="I12" i="59"/>
  <c r="G12" i="59"/>
  <c r="E12" i="59"/>
  <c r="H13" i="60" l="1"/>
  <c r="I13" i="60" s="1"/>
  <c r="J13" i="60" s="1"/>
  <c r="T13" i="60"/>
  <c r="T14" i="60" s="1"/>
  <c r="H13" i="62"/>
  <c r="H14" i="62" s="1"/>
  <c r="H15" i="62" s="1"/>
  <c r="P13" i="62"/>
  <c r="P14" i="62" s="1"/>
  <c r="P15" i="62" s="1"/>
  <c r="P16" i="62" s="1"/>
  <c r="P17" i="62" s="1"/>
  <c r="C15" i="72"/>
  <c r="O13" i="73"/>
  <c r="P13" i="73" s="1"/>
  <c r="O20" i="73"/>
  <c r="P20" i="73" s="1"/>
  <c r="O18" i="73"/>
  <c r="P18" i="73" s="1"/>
  <c r="O15" i="73"/>
  <c r="P15" i="73" s="1"/>
  <c r="O17" i="73"/>
  <c r="P17" i="73" s="1"/>
  <c r="O21" i="73"/>
  <c r="P21" i="73" s="1"/>
  <c r="O14" i="73"/>
  <c r="P14" i="73" s="1"/>
  <c r="O19" i="73"/>
  <c r="P19" i="73" s="1"/>
  <c r="O16" i="73"/>
  <c r="P16" i="73" s="1"/>
  <c r="L21" i="73"/>
  <c r="M21" i="73" s="1"/>
  <c r="L14" i="73"/>
  <c r="M14" i="73" s="1"/>
  <c r="L18" i="73"/>
  <c r="M18" i="73" s="1"/>
  <c r="L20" i="73"/>
  <c r="M20" i="73" s="1"/>
  <c r="L15" i="73"/>
  <c r="M15" i="73" s="1"/>
  <c r="L16" i="73"/>
  <c r="M16" i="73" s="1"/>
  <c r="L19" i="73"/>
  <c r="M19" i="73" s="1"/>
  <c r="L13" i="73"/>
  <c r="M13" i="73" s="1"/>
  <c r="L17" i="73"/>
  <c r="M17" i="73" s="1"/>
  <c r="D13" i="62"/>
  <c r="D14" i="62" s="1"/>
  <c r="D15" i="62" s="1"/>
  <c r="E15" i="62" s="1"/>
  <c r="L13" i="62"/>
  <c r="L14" i="62" s="1"/>
  <c r="L15" i="62" s="1"/>
  <c r="L16" i="62" s="1"/>
  <c r="L17" i="62" s="1"/>
  <c r="H13" i="70"/>
  <c r="P13" i="70"/>
  <c r="O13" i="75"/>
  <c r="O14" i="75"/>
  <c r="O15" i="75"/>
  <c r="E16" i="75"/>
  <c r="E13" i="75"/>
  <c r="E14" i="75"/>
  <c r="E17" i="75"/>
  <c r="E18" i="75"/>
  <c r="E15" i="75"/>
  <c r="E19" i="75"/>
  <c r="Q13" i="75"/>
  <c r="Q15" i="75"/>
  <c r="Q14" i="75"/>
  <c r="Q16" i="75"/>
  <c r="Q17" i="75"/>
  <c r="R18" i="73"/>
  <c r="S18" i="73" s="1"/>
  <c r="R14" i="73"/>
  <c r="S14" i="73" s="1"/>
  <c r="R16" i="73"/>
  <c r="S16" i="73" s="1"/>
  <c r="R21" i="73"/>
  <c r="S21" i="73" s="1"/>
  <c r="R17" i="73"/>
  <c r="S17" i="73" s="1"/>
  <c r="R20" i="73"/>
  <c r="S20" i="73" s="1"/>
  <c r="R13" i="73"/>
  <c r="S13" i="73" s="1"/>
  <c r="R19" i="73"/>
  <c r="S19" i="73" s="1"/>
  <c r="R15" i="73"/>
  <c r="S15" i="73" s="1"/>
  <c r="G16" i="75"/>
  <c r="G13" i="75"/>
  <c r="G14" i="75"/>
  <c r="G15" i="75"/>
  <c r="G17" i="75"/>
  <c r="G18" i="75"/>
  <c r="X20" i="73"/>
  <c r="Y20" i="73" s="1"/>
  <c r="X18" i="73"/>
  <c r="Y18" i="73" s="1"/>
  <c r="X17" i="73"/>
  <c r="Y17" i="73" s="1"/>
  <c r="X21" i="73"/>
  <c r="Y21" i="73" s="1"/>
  <c r="X16" i="73"/>
  <c r="Y16" i="73" s="1"/>
  <c r="X13" i="73"/>
  <c r="Y13" i="73" s="1"/>
  <c r="X15" i="73"/>
  <c r="Y15" i="73" s="1"/>
  <c r="X14" i="73"/>
  <c r="Y14" i="73" s="1"/>
  <c r="X19" i="73"/>
  <c r="Y19" i="73" s="1"/>
  <c r="M13" i="75"/>
  <c r="M14" i="75"/>
  <c r="M15" i="75"/>
  <c r="K14" i="75"/>
  <c r="K13" i="75"/>
  <c r="K15" i="75"/>
  <c r="K16" i="75"/>
  <c r="K17" i="75"/>
  <c r="I13" i="75"/>
  <c r="I14" i="75"/>
  <c r="I15" i="75"/>
  <c r="F13" i="70"/>
  <c r="F14" i="70" s="1"/>
  <c r="N13" i="70"/>
  <c r="O13" i="70" s="1"/>
  <c r="K18" i="75"/>
  <c r="U15" i="73"/>
  <c r="V15" i="73" s="1"/>
  <c r="U14" i="73"/>
  <c r="V14" i="73" s="1"/>
  <c r="U16" i="73"/>
  <c r="V16" i="73" s="1"/>
  <c r="U13" i="73"/>
  <c r="V13" i="73" s="1"/>
  <c r="U17" i="73"/>
  <c r="V17" i="73" s="1"/>
  <c r="U18" i="73"/>
  <c r="V18" i="73" s="1"/>
  <c r="C16" i="74"/>
  <c r="F13" i="62"/>
  <c r="F14" i="62" s="1"/>
  <c r="F15" i="62" s="1"/>
  <c r="F16" i="62" s="1"/>
  <c r="M16" i="75"/>
  <c r="O16" i="75"/>
  <c r="I16" i="75"/>
  <c r="F20" i="73"/>
  <c r="G20" i="73" s="1"/>
  <c r="F16" i="73"/>
  <c r="G16" i="73" s="1"/>
  <c r="F18" i="73"/>
  <c r="G18" i="73" s="1"/>
  <c r="F13" i="73"/>
  <c r="G13" i="73" s="1"/>
  <c r="F14" i="73"/>
  <c r="G14" i="73" s="1"/>
  <c r="F19" i="73"/>
  <c r="G19" i="73" s="1"/>
  <c r="F15" i="73"/>
  <c r="G15" i="73" s="1"/>
  <c r="F21" i="73"/>
  <c r="G21" i="73" s="1"/>
  <c r="F17" i="73"/>
  <c r="G17" i="73" s="1"/>
  <c r="I14" i="73"/>
  <c r="J14" i="73" s="1"/>
  <c r="I16" i="73"/>
  <c r="J16" i="73" s="1"/>
  <c r="I15" i="73"/>
  <c r="J15" i="73" s="1"/>
  <c r="I17" i="73"/>
  <c r="J17" i="73" s="1"/>
  <c r="I13" i="73"/>
  <c r="J13" i="73" s="1"/>
  <c r="I19" i="73"/>
  <c r="J19" i="73" s="1"/>
  <c r="I18" i="73"/>
  <c r="J18" i="73" s="1"/>
  <c r="I20" i="73"/>
  <c r="J20" i="73" s="1"/>
  <c r="I21" i="73"/>
  <c r="J21" i="73" s="1"/>
  <c r="M17" i="75"/>
  <c r="L18" i="75"/>
  <c r="N18" i="75"/>
  <c r="O17" i="75"/>
  <c r="I17" i="75"/>
  <c r="H18" i="75"/>
  <c r="P20" i="75"/>
  <c r="Q19" i="75"/>
  <c r="T21" i="73"/>
  <c r="U21" i="73" s="1"/>
  <c r="V21" i="73" s="1"/>
  <c r="U20" i="73"/>
  <c r="V20" i="73" s="1"/>
  <c r="C19" i="73"/>
  <c r="D18" i="73"/>
  <c r="K19" i="75"/>
  <c r="J20" i="75"/>
  <c r="G20" i="75"/>
  <c r="F21" i="75"/>
  <c r="G21" i="75" s="1"/>
  <c r="E13" i="69"/>
  <c r="E14" i="69" s="1"/>
  <c r="G13" i="69"/>
  <c r="G14" i="69" s="1"/>
  <c r="O13" i="69"/>
  <c r="O14" i="69" s="1"/>
  <c r="K13" i="69"/>
  <c r="K14" i="69" s="1"/>
  <c r="U14" i="68"/>
  <c r="V14" i="68" s="1"/>
  <c r="D21" i="68"/>
  <c r="P12" i="67"/>
  <c r="P13" i="67" s="1"/>
  <c r="H12" i="67"/>
  <c r="H13" i="67" s="1"/>
  <c r="L12" i="67"/>
  <c r="L13" i="67" s="1"/>
  <c r="I13" i="64"/>
  <c r="J13" i="64" s="1"/>
  <c r="U13" i="64"/>
  <c r="V13" i="64" s="1"/>
  <c r="D21" i="64"/>
  <c r="L12" i="63"/>
  <c r="L13" i="63" s="1"/>
  <c r="J12" i="63"/>
  <c r="J13" i="63" s="1"/>
  <c r="R12" i="63"/>
  <c r="R13" i="63" s="1"/>
  <c r="F12" i="63"/>
  <c r="F13" i="63" s="1"/>
  <c r="N12" i="63"/>
  <c r="N13" i="63" s="1"/>
  <c r="H12" i="63"/>
  <c r="H13" i="63" s="1"/>
  <c r="P12" i="63"/>
  <c r="P13" i="63" s="1"/>
  <c r="K13" i="62"/>
  <c r="I13" i="62"/>
  <c r="O13" i="62"/>
  <c r="K15" i="62"/>
  <c r="O15" i="62"/>
  <c r="Q13" i="61"/>
  <c r="Q14" i="61" s="1"/>
  <c r="O13" i="60"/>
  <c r="P13" i="60" s="1"/>
  <c r="N12" i="59"/>
  <c r="N13" i="59" s="1"/>
  <c r="F12" i="59"/>
  <c r="F13" i="59" s="1"/>
  <c r="J12" i="59"/>
  <c r="J13" i="59" s="1"/>
  <c r="R12" i="59"/>
  <c r="R13" i="59" s="1"/>
  <c r="D16" i="68"/>
  <c r="D20" i="68"/>
  <c r="D14" i="68"/>
  <c r="D18" i="68"/>
  <c r="D14" i="64"/>
  <c r="D15" i="68"/>
  <c r="D17" i="68"/>
  <c r="D19" i="68"/>
  <c r="C16" i="60"/>
  <c r="D15" i="60"/>
  <c r="D14" i="60"/>
  <c r="D13" i="60"/>
  <c r="H12" i="59"/>
  <c r="H13" i="59" s="1"/>
  <c r="L12" i="59"/>
  <c r="L13" i="59" s="1"/>
  <c r="P12" i="59"/>
  <c r="P13" i="59" s="1"/>
  <c r="W14" i="60"/>
  <c r="X13" i="60"/>
  <c r="Y13" i="60" s="1"/>
  <c r="H16" i="62"/>
  <c r="I15" i="62"/>
  <c r="H14" i="60"/>
  <c r="N14" i="60"/>
  <c r="J16" i="62"/>
  <c r="N16" i="62"/>
  <c r="W13" i="64"/>
  <c r="Q13" i="64"/>
  <c r="K13" i="64"/>
  <c r="E13" i="64"/>
  <c r="P13" i="65"/>
  <c r="Q13" i="65" s="1"/>
  <c r="Q14" i="65" s="1"/>
  <c r="N13" i="65"/>
  <c r="O13" i="65" s="1"/>
  <c r="O14" i="65" s="1"/>
  <c r="L13" i="65"/>
  <c r="M13" i="65" s="1"/>
  <c r="M14" i="65" s="1"/>
  <c r="J13" i="65"/>
  <c r="K13" i="65" s="1"/>
  <c r="K14" i="65" s="1"/>
  <c r="H13" i="65"/>
  <c r="I13" i="65" s="1"/>
  <c r="I14" i="65" s="1"/>
  <c r="F13" i="65"/>
  <c r="G13" i="65" s="1"/>
  <c r="G14" i="65" s="1"/>
  <c r="D13" i="65"/>
  <c r="E13" i="65" s="1"/>
  <c r="E14" i="65" s="1"/>
  <c r="P13" i="66"/>
  <c r="N13" i="66"/>
  <c r="L13" i="66"/>
  <c r="J13" i="66"/>
  <c r="H13" i="66"/>
  <c r="F13" i="66"/>
  <c r="D13" i="66"/>
  <c r="O13" i="68"/>
  <c r="P13" i="68" s="1"/>
  <c r="N14" i="68"/>
  <c r="T15" i="68"/>
  <c r="J14" i="70"/>
  <c r="K13" i="70"/>
  <c r="E13" i="60"/>
  <c r="K13" i="60"/>
  <c r="Q13" i="60"/>
  <c r="D13" i="61"/>
  <c r="E13" i="61" s="1"/>
  <c r="E14" i="61" s="1"/>
  <c r="F13" i="61"/>
  <c r="G13" i="61" s="1"/>
  <c r="G14" i="61" s="1"/>
  <c r="H13" i="61"/>
  <c r="I13" i="61" s="1"/>
  <c r="I14" i="61" s="1"/>
  <c r="J13" i="61"/>
  <c r="K13" i="61" s="1"/>
  <c r="K14" i="61" s="1"/>
  <c r="L13" i="61"/>
  <c r="M13" i="61" s="1"/>
  <c r="M14" i="61" s="1"/>
  <c r="N13" i="61"/>
  <c r="O13" i="61" s="1"/>
  <c r="O14" i="61" s="1"/>
  <c r="I14" i="62"/>
  <c r="K14" i="62"/>
  <c r="O14" i="62"/>
  <c r="N13" i="64"/>
  <c r="H14" i="64"/>
  <c r="T14" i="64"/>
  <c r="D15" i="64"/>
  <c r="D16" i="64"/>
  <c r="D17" i="64"/>
  <c r="D18" i="64"/>
  <c r="D19" i="64"/>
  <c r="D20" i="64"/>
  <c r="I14" i="68"/>
  <c r="J14" i="68" s="1"/>
  <c r="H15" i="68"/>
  <c r="F12" i="67"/>
  <c r="F13" i="67" s="1"/>
  <c r="J12" i="67"/>
  <c r="J13" i="67" s="1"/>
  <c r="N12" i="67"/>
  <c r="N13" i="67" s="1"/>
  <c r="R12" i="67"/>
  <c r="R13" i="67" s="1"/>
  <c r="I13" i="68"/>
  <c r="J13" i="68" s="1"/>
  <c r="U13" i="68"/>
  <c r="V13" i="68" s="1"/>
  <c r="W13" i="68"/>
  <c r="Q13" i="68"/>
  <c r="K13" i="68"/>
  <c r="E13" i="68"/>
  <c r="I13" i="69"/>
  <c r="I14" i="69" s="1"/>
  <c r="M13" i="69"/>
  <c r="M14" i="69" s="1"/>
  <c r="Q13" i="69"/>
  <c r="Q14" i="69" s="1"/>
  <c r="D14" i="70"/>
  <c r="E13" i="70"/>
  <c r="H14" i="70"/>
  <c r="I13" i="70"/>
  <c r="L14" i="70"/>
  <c r="M13" i="70"/>
  <c r="P14" i="70"/>
  <c r="Q13" i="70"/>
  <c r="D16" i="62" l="1"/>
  <c r="E13" i="62"/>
  <c r="M16" i="62"/>
  <c r="Q13" i="62"/>
  <c r="N14" i="70"/>
  <c r="O14" i="70" s="1"/>
  <c r="G13" i="70"/>
  <c r="G13" i="62"/>
  <c r="Q16" i="62"/>
  <c r="Q14" i="62"/>
  <c r="Q15" i="62"/>
  <c r="U13" i="60"/>
  <c r="V13" i="60" s="1"/>
  <c r="B50" i="37"/>
  <c r="G81" i="38"/>
  <c r="B52" i="37"/>
  <c r="B83" i="40"/>
  <c r="B84" i="40" s="1"/>
  <c r="E22" i="75"/>
  <c r="R16" i="75"/>
  <c r="B88" i="40" s="1"/>
  <c r="Z14" i="73"/>
  <c r="B92" i="39" s="1"/>
  <c r="Z17" i="73"/>
  <c r="B98" i="39" s="1"/>
  <c r="V22" i="73"/>
  <c r="S22" i="73"/>
  <c r="R14" i="75"/>
  <c r="B86" i="40" s="1"/>
  <c r="G15" i="62"/>
  <c r="Z18" i="73"/>
  <c r="B99" i="39" s="1"/>
  <c r="Z13" i="73"/>
  <c r="B91" i="39" s="1"/>
  <c r="G22" i="73"/>
  <c r="R15" i="75"/>
  <c r="B87" i="40" s="1"/>
  <c r="M14" i="62"/>
  <c r="E14" i="62"/>
  <c r="M15" i="62"/>
  <c r="Z15" i="73"/>
  <c r="B93" i="39" s="1"/>
  <c r="Y22" i="73"/>
  <c r="G14" i="62"/>
  <c r="G22" i="75"/>
  <c r="J22" i="73"/>
  <c r="R13" i="75"/>
  <c r="B85" i="40" s="1"/>
  <c r="M13" i="62"/>
  <c r="Z16" i="73"/>
  <c r="B94" i="39" s="1"/>
  <c r="M22" i="73"/>
  <c r="P22" i="73"/>
  <c r="L19" i="75"/>
  <c r="M18" i="75"/>
  <c r="K20" i="75"/>
  <c r="J21" i="75"/>
  <c r="K21" i="75" s="1"/>
  <c r="D19" i="73"/>
  <c r="Z19" i="73" s="1"/>
  <c r="B100" i="39" s="1"/>
  <c r="C20" i="73"/>
  <c r="R17" i="75"/>
  <c r="B89" i="40" s="1"/>
  <c r="Q20" i="75"/>
  <c r="P21" i="75"/>
  <c r="Q21" i="75" s="1"/>
  <c r="I18" i="75"/>
  <c r="H19" i="75"/>
  <c r="O18" i="75"/>
  <c r="N19" i="75"/>
  <c r="C15" i="63"/>
  <c r="B30" i="37" s="1"/>
  <c r="C16" i="69"/>
  <c r="B64" i="40" s="1"/>
  <c r="B65" i="40" s="1"/>
  <c r="C15" i="67"/>
  <c r="G67" i="38" s="1"/>
  <c r="B67" i="38" s="1"/>
  <c r="C15" i="59"/>
  <c r="B20" i="37" s="1"/>
  <c r="C16" i="61"/>
  <c r="B22" i="37" s="1"/>
  <c r="D22" i="68"/>
  <c r="E14" i="64"/>
  <c r="F13" i="64"/>
  <c r="G13" i="64" s="1"/>
  <c r="R13" i="70"/>
  <c r="B66" i="40" s="1"/>
  <c r="E14" i="68"/>
  <c r="F13" i="68"/>
  <c r="G13" i="68" s="1"/>
  <c r="Q14" i="68"/>
  <c r="R13" i="68"/>
  <c r="S13" i="68" s="1"/>
  <c r="I15" i="68"/>
  <c r="J15" i="68" s="1"/>
  <c r="H16" i="68"/>
  <c r="U14" i="64"/>
  <c r="V14" i="64" s="1"/>
  <c r="T15" i="64"/>
  <c r="K14" i="60"/>
  <c r="L13" i="60"/>
  <c r="M13" i="60" s="1"/>
  <c r="O14" i="68"/>
  <c r="P14" i="68" s="1"/>
  <c r="N15" i="68"/>
  <c r="E13" i="66"/>
  <c r="D14" i="66"/>
  <c r="I13" i="66"/>
  <c r="H14" i="66"/>
  <c r="M13" i="66"/>
  <c r="L14" i="66"/>
  <c r="Q13" i="66"/>
  <c r="P14" i="66"/>
  <c r="Q14" i="64"/>
  <c r="R13" i="64"/>
  <c r="S13" i="64" s="1"/>
  <c r="D22" i="64"/>
  <c r="N17" i="62"/>
  <c r="O16" i="62"/>
  <c r="O14" i="60"/>
  <c r="P14" i="60" s="1"/>
  <c r="N15" i="60"/>
  <c r="Q17" i="62"/>
  <c r="P18" i="62"/>
  <c r="M17" i="62"/>
  <c r="L18" i="62"/>
  <c r="H17" i="62"/>
  <c r="I16" i="62"/>
  <c r="D17" i="62"/>
  <c r="E16" i="62"/>
  <c r="F17" i="62"/>
  <c r="G16" i="62"/>
  <c r="Q14" i="70"/>
  <c r="P15" i="70"/>
  <c r="M14" i="70"/>
  <c r="L15" i="70"/>
  <c r="I14" i="70"/>
  <c r="H15" i="70"/>
  <c r="E14" i="70"/>
  <c r="D15" i="70"/>
  <c r="K14" i="68"/>
  <c r="L13" i="68"/>
  <c r="M13" i="68" s="1"/>
  <c r="W14" i="68"/>
  <c r="X13" i="68"/>
  <c r="Y13" i="68" s="1"/>
  <c r="I14" i="64"/>
  <c r="J14" i="64" s="1"/>
  <c r="H15" i="64"/>
  <c r="O13" i="64"/>
  <c r="P13" i="64" s="1"/>
  <c r="N14" i="64"/>
  <c r="Q14" i="60"/>
  <c r="R13" i="60"/>
  <c r="S13" i="60" s="1"/>
  <c r="E14" i="60"/>
  <c r="F13" i="60"/>
  <c r="G13" i="60" s="1"/>
  <c r="N15" i="70"/>
  <c r="J15" i="70"/>
  <c r="K14" i="70"/>
  <c r="F15" i="70"/>
  <c r="G14" i="70"/>
  <c r="U15" i="68"/>
  <c r="V15" i="68" s="1"/>
  <c r="T16" i="68"/>
  <c r="F14" i="66"/>
  <c r="G13" i="66"/>
  <c r="J14" i="66"/>
  <c r="K13" i="66"/>
  <c r="N14" i="66"/>
  <c r="O13" i="66"/>
  <c r="C16" i="65"/>
  <c r="K14" i="64"/>
  <c r="L13" i="64"/>
  <c r="M13" i="64" s="1"/>
  <c r="W14" i="64"/>
  <c r="X13" i="64"/>
  <c r="Y13" i="64" s="1"/>
  <c r="J17" i="62"/>
  <c r="K16" i="62"/>
  <c r="U14" i="60"/>
  <c r="V14" i="60" s="1"/>
  <c r="T15" i="60"/>
  <c r="I14" i="60"/>
  <c r="J14" i="60" s="1"/>
  <c r="H15" i="60"/>
  <c r="W15" i="60"/>
  <c r="X14" i="60"/>
  <c r="Y14" i="60" s="1"/>
  <c r="C17" i="60"/>
  <c r="D16" i="60"/>
  <c r="B27" i="53"/>
  <c r="B28" i="53" s="1"/>
  <c r="B29" i="53" s="1"/>
  <c r="F14" i="53" s="1"/>
  <c r="B67" i="41"/>
  <c r="B68" i="41" s="1"/>
  <c r="B69" i="41" s="1"/>
  <c r="P13" i="27"/>
  <c r="P14" i="27" s="1"/>
  <c r="W13" i="21"/>
  <c r="R13" i="62" l="1"/>
  <c r="B28" i="40" s="1"/>
  <c r="K56" i="41"/>
  <c r="K54" i="41"/>
  <c r="K55" i="41"/>
  <c r="O33" i="41"/>
  <c r="U60" i="41"/>
  <c r="Q60" i="41"/>
  <c r="M60" i="41"/>
  <c r="I60" i="41"/>
  <c r="E60" i="41"/>
  <c r="U59" i="41"/>
  <c r="Q59" i="41"/>
  <c r="M59" i="41"/>
  <c r="I59" i="41"/>
  <c r="E59" i="41"/>
  <c r="U58" i="41"/>
  <c r="Q58" i="41"/>
  <c r="M58" i="41"/>
  <c r="I58" i="41"/>
  <c r="E58" i="41"/>
  <c r="U57" i="41"/>
  <c r="Q57" i="41"/>
  <c r="M57" i="41"/>
  <c r="I57" i="41"/>
  <c r="E57" i="41"/>
  <c r="U56" i="41"/>
  <c r="Q56" i="41"/>
  <c r="M56" i="41"/>
  <c r="I56" i="41"/>
  <c r="E56" i="41"/>
  <c r="U55" i="41"/>
  <c r="Q55" i="41"/>
  <c r="M55" i="41"/>
  <c r="I55" i="41"/>
  <c r="E55" i="41"/>
  <c r="U54" i="41"/>
  <c r="Q54" i="41"/>
  <c r="M54" i="41"/>
  <c r="I54" i="41"/>
  <c r="E54" i="41"/>
  <c r="U53" i="41"/>
  <c r="Q53" i="41"/>
  <c r="M53" i="41"/>
  <c r="I53" i="41"/>
  <c r="E53" i="41"/>
  <c r="U52" i="41"/>
  <c r="Q52" i="41"/>
  <c r="M52" i="41"/>
  <c r="I52" i="41"/>
  <c r="E52" i="41"/>
  <c r="U51" i="41"/>
  <c r="Q51" i="41"/>
  <c r="M51" i="41"/>
  <c r="I51" i="41"/>
  <c r="E51" i="41"/>
  <c r="U50" i="41"/>
  <c r="Q50" i="41"/>
  <c r="M50" i="41"/>
  <c r="I50" i="41"/>
  <c r="E50" i="41"/>
  <c r="U49" i="41"/>
  <c r="Q49" i="41"/>
  <c r="M49" i="41"/>
  <c r="I49" i="41"/>
  <c r="E49" i="41"/>
  <c r="U48" i="41"/>
  <c r="Q48" i="41"/>
  <c r="M48" i="41"/>
  <c r="I48" i="41"/>
  <c r="E48" i="41"/>
  <c r="U47" i="41"/>
  <c r="Q47" i="41"/>
  <c r="M47" i="41"/>
  <c r="I47" i="41"/>
  <c r="E47" i="41"/>
  <c r="U46" i="41"/>
  <c r="Q46" i="41"/>
  <c r="M46" i="41"/>
  <c r="I46" i="41"/>
  <c r="E46" i="41"/>
  <c r="C45" i="41"/>
  <c r="S45" i="41"/>
  <c r="O45" i="41"/>
  <c r="K45" i="41"/>
  <c r="G45" i="41"/>
  <c r="S60" i="41"/>
  <c r="O60" i="41"/>
  <c r="K60" i="41"/>
  <c r="G60" i="41"/>
  <c r="C60" i="41"/>
  <c r="S59" i="41"/>
  <c r="K59" i="41"/>
  <c r="C59" i="41"/>
  <c r="O58" i="41"/>
  <c r="G58" i="41"/>
  <c r="S57" i="41"/>
  <c r="K57" i="41"/>
  <c r="C57" i="41"/>
  <c r="O56" i="41"/>
  <c r="G56" i="41"/>
  <c r="S55" i="41"/>
  <c r="C55" i="41"/>
  <c r="O54" i="41"/>
  <c r="G54" i="41"/>
  <c r="S53" i="41"/>
  <c r="K53" i="41"/>
  <c r="C53" i="41"/>
  <c r="O52" i="41"/>
  <c r="G52" i="41"/>
  <c r="S51" i="41"/>
  <c r="K51" i="41"/>
  <c r="C51" i="41"/>
  <c r="O50" i="41"/>
  <c r="G50" i="41"/>
  <c r="S49" i="41"/>
  <c r="K49" i="41"/>
  <c r="C49" i="41"/>
  <c r="O48" i="41"/>
  <c r="G48" i="41"/>
  <c r="S47" i="41"/>
  <c r="K47" i="41"/>
  <c r="C47" i="41"/>
  <c r="O46" i="41"/>
  <c r="G46" i="41"/>
  <c r="U45" i="41"/>
  <c r="M45" i="41"/>
  <c r="E45" i="41"/>
  <c r="O59" i="41"/>
  <c r="G59" i="41"/>
  <c r="S58" i="41"/>
  <c r="K58" i="41"/>
  <c r="C58" i="41"/>
  <c r="O57" i="41"/>
  <c r="G57" i="41"/>
  <c r="S56" i="41"/>
  <c r="C56" i="41"/>
  <c r="O55" i="41"/>
  <c r="G55" i="41"/>
  <c r="S54" i="41"/>
  <c r="C54" i="41"/>
  <c r="O53" i="41"/>
  <c r="G53" i="41"/>
  <c r="S52" i="41"/>
  <c r="K52" i="41"/>
  <c r="C52" i="41"/>
  <c r="O51" i="41"/>
  <c r="G51" i="41"/>
  <c r="S50" i="41"/>
  <c r="K50" i="41"/>
  <c r="C50" i="41"/>
  <c r="O49" i="41"/>
  <c r="G49" i="41"/>
  <c r="S48" i="41"/>
  <c r="K48" i="41"/>
  <c r="C48" i="41"/>
  <c r="O47" i="41"/>
  <c r="G47" i="41"/>
  <c r="S46" i="41"/>
  <c r="K46" i="41"/>
  <c r="C46" i="41"/>
  <c r="Q45" i="41"/>
  <c r="I45" i="41"/>
  <c r="B96" i="39"/>
  <c r="R15" i="62"/>
  <c r="B30" i="40" s="1"/>
  <c r="R18" i="75"/>
  <c r="B90" i="40" s="1"/>
  <c r="R14" i="62"/>
  <c r="B29" i="40" s="1"/>
  <c r="H20" i="75"/>
  <c r="I19" i="75"/>
  <c r="O19" i="75"/>
  <c r="N20" i="75"/>
  <c r="C21" i="73"/>
  <c r="D21" i="73" s="1"/>
  <c r="Z21" i="73" s="1"/>
  <c r="B102" i="39" s="1"/>
  <c r="D20" i="73"/>
  <c r="L20" i="75"/>
  <c r="M19" i="75"/>
  <c r="Q22" i="75"/>
  <c r="K22" i="75"/>
  <c r="B26" i="40"/>
  <c r="B27" i="40" s="1"/>
  <c r="G53" i="38"/>
  <c r="B53" i="38" s="1"/>
  <c r="G39" i="38"/>
  <c r="B39" i="38" s="1"/>
  <c r="B42" i="37"/>
  <c r="B40" i="37"/>
  <c r="B32" i="37"/>
  <c r="B45" i="40"/>
  <c r="B46" i="40" s="1"/>
  <c r="J18" i="62"/>
  <c r="K17" i="62"/>
  <c r="N15" i="66"/>
  <c r="O14" i="66"/>
  <c r="J15" i="66"/>
  <c r="K14" i="66"/>
  <c r="F15" i="66"/>
  <c r="G14" i="66"/>
  <c r="U16" i="68"/>
  <c r="V16" i="68" s="1"/>
  <c r="T17" i="68"/>
  <c r="O14" i="64"/>
  <c r="P14" i="64" s="1"/>
  <c r="N15" i="64"/>
  <c r="I15" i="64"/>
  <c r="J15" i="64" s="1"/>
  <c r="H16" i="64"/>
  <c r="D16" i="70"/>
  <c r="E15" i="70"/>
  <c r="H16" i="70"/>
  <c r="I15" i="70"/>
  <c r="L16" i="70"/>
  <c r="M15" i="70"/>
  <c r="P16" i="70"/>
  <c r="Q15" i="70"/>
  <c r="F18" i="62"/>
  <c r="G17" i="62"/>
  <c r="E17" i="62"/>
  <c r="D18" i="62"/>
  <c r="I17" i="62"/>
  <c r="H18" i="62"/>
  <c r="N18" i="62"/>
  <c r="O17" i="62"/>
  <c r="P15" i="66"/>
  <c r="Q14" i="66"/>
  <c r="L15" i="66"/>
  <c r="M14" i="66"/>
  <c r="H15" i="66"/>
  <c r="I14" i="66"/>
  <c r="D15" i="66"/>
  <c r="E14" i="66"/>
  <c r="O15" i="68"/>
  <c r="P15" i="68" s="1"/>
  <c r="N16" i="68"/>
  <c r="I16" i="68"/>
  <c r="J16" i="68" s="1"/>
  <c r="H17" i="68"/>
  <c r="Z13" i="68"/>
  <c r="B70" i="39" s="1"/>
  <c r="E15" i="64"/>
  <c r="F14" i="64"/>
  <c r="G14" i="64" s="1"/>
  <c r="C18" i="60"/>
  <c r="D17" i="60"/>
  <c r="W16" i="60"/>
  <c r="X15" i="60"/>
  <c r="Y15" i="60" s="1"/>
  <c r="I15" i="60"/>
  <c r="J15" i="60" s="1"/>
  <c r="H16" i="60"/>
  <c r="U15" i="60"/>
  <c r="V15" i="60" s="1"/>
  <c r="T16" i="60"/>
  <c r="W15" i="64"/>
  <c r="X14" i="64"/>
  <c r="Y14" i="64" s="1"/>
  <c r="K15" i="64"/>
  <c r="L14" i="64"/>
  <c r="M14" i="64" s="1"/>
  <c r="F16" i="70"/>
  <c r="G15" i="70"/>
  <c r="J16" i="70"/>
  <c r="K15" i="70"/>
  <c r="N16" i="70"/>
  <c r="O15" i="70"/>
  <c r="E15" i="60"/>
  <c r="F14" i="60"/>
  <c r="G14" i="60" s="1"/>
  <c r="Q15" i="60"/>
  <c r="R14" i="60"/>
  <c r="S14" i="60" s="1"/>
  <c r="W15" i="68"/>
  <c r="X14" i="68"/>
  <c r="Y14" i="68" s="1"/>
  <c r="K15" i="68"/>
  <c r="L14" i="68"/>
  <c r="M14" i="68" s="1"/>
  <c r="R14" i="70"/>
  <c r="B67" i="40" s="1"/>
  <c r="Z13" i="60"/>
  <c r="B28" i="39" s="1"/>
  <c r="R16" i="62"/>
  <c r="B31" i="40" s="1"/>
  <c r="L19" i="62"/>
  <c r="M18" i="62"/>
  <c r="P19" i="62"/>
  <c r="Q18" i="62"/>
  <c r="O15" i="60"/>
  <c r="P15" i="60" s="1"/>
  <c r="N16" i="60"/>
  <c r="Q15" i="64"/>
  <c r="R14" i="64"/>
  <c r="S14" i="64" s="1"/>
  <c r="R13" i="66"/>
  <c r="B47" i="40" s="1"/>
  <c r="K15" i="60"/>
  <c r="L14" i="60"/>
  <c r="M14" i="60" s="1"/>
  <c r="U15" i="64"/>
  <c r="V15" i="64" s="1"/>
  <c r="T16" i="64"/>
  <c r="Q15" i="68"/>
  <c r="R14" i="68"/>
  <c r="S14" i="68" s="1"/>
  <c r="E15" i="68"/>
  <c r="F14" i="68"/>
  <c r="G14" i="68" s="1"/>
  <c r="Z13" i="64"/>
  <c r="B49" i="39" s="1"/>
  <c r="P15" i="27"/>
  <c r="E9" i="41"/>
  <c r="E13" i="41"/>
  <c r="E17" i="41"/>
  <c r="E21" i="41"/>
  <c r="E25" i="41"/>
  <c r="E29" i="41"/>
  <c r="E33" i="41"/>
  <c r="E37" i="41"/>
  <c r="E41" i="41"/>
  <c r="G9" i="41"/>
  <c r="G13" i="41"/>
  <c r="G17" i="41"/>
  <c r="G21" i="41"/>
  <c r="G25" i="41"/>
  <c r="G29" i="41"/>
  <c r="G33" i="41"/>
  <c r="G37" i="41"/>
  <c r="G41" i="41"/>
  <c r="I9" i="41"/>
  <c r="I13" i="41"/>
  <c r="I17" i="41"/>
  <c r="I21" i="41"/>
  <c r="I25" i="41"/>
  <c r="I29" i="41"/>
  <c r="I33" i="41"/>
  <c r="I37" i="41"/>
  <c r="I41" i="41"/>
  <c r="K9" i="41"/>
  <c r="K13" i="41"/>
  <c r="K17" i="41"/>
  <c r="K21" i="41"/>
  <c r="K25" i="41"/>
  <c r="K29" i="41"/>
  <c r="K33" i="41"/>
  <c r="K37" i="41"/>
  <c r="K41" i="41"/>
  <c r="M9" i="41"/>
  <c r="M13" i="41"/>
  <c r="M17" i="41"/>
  <c r="M21" i="41"/>
  <c r="M25" i="41"/>
  <c r="M29" i="41"/>
  <c r="M33" i="41"/>
  <c r="M37" i="41"/>
  <c r="M41" i="41"/>
  <c r="O9" i="41"/>
  <c r="O13" i="41"/>
  <c r="O21" i="41"/>
  <c r="O29" i="41"/>
  <c r="O37" i="41"/>
  <c r="C8" i="41"/>
  <c r="E11" i="41"/>
  <c r="E15" i="41"/>
  <c r="E19" i="41"/>
  <c r="E23" i="41"/>
  <c r="E27" i="41"/>
  <c r="E31" i="41"/>
  <c r="E35" i="41"/>
  <c r="E39" i="41"/>
  <c r="E43" i="41"/>
  <c r="G11" i="41"/>
  <c r="G15" i="41"/>
  <c r="G19" i="41"/>
  <c r="G23" i="41"/>
  <c r="G27" i="41"/>
  <c r="G31" i="41"/>
  <c r="G35" i="41"/>
  <c r="G39" i="41"/>
  <c r="G43" i="41"/>
  <c r="I11" i="41"/>
  <c r="I15" i="41"/>
  <c r="I19" i="41"/>
  <c r="I23" i="41"/>
  <c r="I27" i="41"/>
  <c r="I31" i="41"/>
  <c r="I35" i="41"/>
  <c r="I39" i="41"/>
  <c r="I43" i="41"/>
  <c r="K11" i="41"/>
  <c r="K15" i="41"/>
  <c r="K19" i="41"/>
  <c r="K23" i="41"/>
  <c r="K27" i="41"/>
  <c r="K31" i="41"/>
  <c r="K35" i="41"/>
  <c r="K39" i="41"/>
  <c r="K43" i="41"/>
  <c r="M11" i="41"/>
  <c r="M15" i="41"/>
  <c r="M19" i="41"/>
  <c r="M23" i="41"/>
  <c r="M27" i="41"/>
  <c r="M31" i="41"/>
  <c r="M35" i="41"/>
  <c r="M39" i="41"/>
  <c r="M43" i="41"/>
  <c r="O11" i="41"/>
  <c r="O17" i="41"/>
  <c r="O25" i="41"/>
  <c r="U44" i="41"/>
  <c r="U42" i="41"/>
  <c r="U40" i="41"/>
  <c r="U38" i="41"/>
  <c r="U36" i="41"/>
  <c r="U34" i="41"/>
  <c r="U32" i="41"/>
  <c r="U30" i="41"/>
  <c r="U28" i="41"/>
  <c r="U26" i="41"/>
  <c r="U24" i="41"/>
  <c r="U22" i="41"/>
  <c r="U20" i="41"/>
  <c r="U18" i="41"/>
  <c r="U16" i="41"/>
  <c r="U14" i="41"/>
  <c r="U12" i="41"/>
  <c r="U10" i="41"/>
  <c r="U8" i="41"/>
  <c r="S44" i="41"/>
  <c r="S42" i="41"/>
  <c r="S40" i="41"/>
  <c r="S38" i="41"/>
  <c r="S36" i="41"/>
  <c r="S34" i="41"/>
  <c r="S32" i="41"/>
  <c r="S30" i="41"/>
  <c r="S28" i="41"/>
  <c r="S26" i="41"/>
  <c r="S24" i="41"/>
  <c r="S22" i="41"/>
  <c r="S20" i="41"/>
  <c r="S18" i="41"/>
  <c r="S16" i="41"/>
  <c r="S14" i="41"/>
  <c r="S12" i="41"/>
  <c r="S10" i="41"/>
  <c r="S8" i="41"/>
  <c r="Q44" i="41"/>
  <c r="Q42" i="41"/>
  <c r="Q40" i="41"/>
  <c r="Q38" i="41"/>
  <c r="Q36" i="41"/>
  <c r="Q34" i="41"/>
  <c r="Q32" i="41"/>
  <c r="Q30" i="41"/>
  <c r="Q28" i="41"/>
  <c r="Q26" i="41"/>
  <c r="Q24" i="41"/>
  <c r="Q22" i="41"/>
  <c r="Q20" i="41"/>
  <c r="Q18" i="41"/>
  <c r="Q16" i="41"/>
  <c r="Q14" i="41"/>
  <c r="Q12" i="41"/>
  <c r="Q10" i="41"/>
  <c r="Q8" i="41"/>
  <c r="O44" i="41"/>
  <c r="O42" i="41"/>
  <c r="O40" i="41"/>
  <c r="O38" i="41"/>
  <c r="O36" i="41"/>
  <c r="O34" i="41"/>
  <c r="O32" i="41"/>
  <c r="O30" i="41"/>
  <c r="O28" i="41"/>
  <c r="O26" i="41"/>
  <c r="O24" i="41"/>
  <c r="O22" i="41"/>
  <c r="O20" i="41"/>
  <c r="O18" i="41"/>
  <c r="O16" i="41"/>
  <c r="O14" i="41"/>
  <c r="U43" i="41"/>
  <c r="U41" i="41"/>
  <c r="U39" i="41"/>
  <c r="U37" i="41"/>
  <c r="U35" i="41"/>
  <c r="U33" i="41"/>
  <c r="U31" i="41"/>
  <c r="U29" i="41"/>
  <c r="U27" i="41"/>
  <c r="U25" i="41"/>
  <c r="U23" i="41"/>
  <c r="U21" i="41"/>
  <c r="U19" i="41"/>
  <c r="U17" i="41"/>
  <c r="U15" i="41"/>
  <c r="U13" i="41"/>
  <c r="U11" i="41"/>
  <c r="U9" i="41"/>
  <c r="S43" i="41"/>
  <c r="S41" i="41"/>
  <c r="S39" i="41"/>
  <c r="S37" i="41"/>
  <c r="S35" i="41"/>
  <c r="S33" i="41"/>
  <c r="S31" i="41"/>
  <c r="S29" i="41"/>
  <c r="S27" i="41"/>
  <c r="S25" i="41"/>
  <c r="S23" i="41"/>
  <c r="S21" i="41"/>
  <c r="S19" i="41"/>
  <c r="S17" i="41"/>
  <c r="S15" i="41"/>
  <c r="S13" i="41"/>
  <c r="S11" i="41"/>
  <c r="S9" i="41"/>
  <c r="Q43" i="41"/>
  <c r="Q41" i="41"/>
  <c r="Q39" i="41"/>
  <c r="Q37" i="41"/>
  <c r="Q35" i="41"/>
  <c r="Q33" i="41"/>
  <c r="Q31" i="41"/>
  <c r="Q29" i="41"/>
  <c r="Q27" i="41"/>
  <c r="Q25" i="41"/>
  <c r="Q23" i="41"/>
  <c r="Q21" i="41"/>
  <c r="Q19" i="41"/>
  <c r="Q17" i="41"/>
  <c r="Q15" i="41"/>
  <c r="Q13" i="41"/>
  <c r="Q11" i="41"/>
  <c r="Q9" i="41"/>
  <c r="O43" i="41"/>
  <c r="O41" i="41"/>
  <c r="O39" i="41"/>
  <c r="E8" i="41"/>
  <c r="E10" i="41"/>
  <c r="E12" i="41"/>
  <c r="E14" i="41"/>
  <c r="E16" i="41"/>
  <c r="E18" i="41"/>
  <c r="E20" i="41"/>
  <c r="E22" i="41"/>
  <c r="E24" i="41"/>
  <c r="E26" i="41"/>
  <c r="E28" i="41"/>
  <c r="E30" i="41"/>
  <c r="E32" i="41"/>
  <c r="E34" i="41"/>
  <c r="E36" i="41"/>
  <c r="E38" i="41"/>
  <c r="E40" i="41"/>
  <c r="E42" i="41"/>
  <c r="E44" i="41"/>
  <c r="G8" i="41"/>
  <c r="G10" i="41"/>
  <c r="G12" i="41"/>
  <c r="G14" i="41"/>
  <c r="G16" i="41"/>
  <c r="G18" i="41"/>
  <c r="G20" i="41"/>
  <c r="G22" i="41"/>
  <c r="G24" i="41"/>
  <c r="G26" i="41"/>
  <c r="G28" i="41"/>
  <c r="G30" i="41"/>
  <c r="G32" i="41"/>
  <c r="G34" i="41"/>
  <c r="G36" i="41"/>
  <c r="G38" i="41"/>
  <c r="G40" i="41"/>
  <c r="G42" i="41"/>
  <c r="G44" i="41"/>
  <c r="I8" i="41"/>
  <c r="I10" i="41"/>
  <c r="I12" i="41"/>
  <c r="I14" i="41"/>
  <c r="I16" i="41"/>
  <c r="I18" i="41"/>
  <c r="I20" i="41"/>
  <c r="I22" i="41"/>
  <c r="I24" i="41"/>
  <c r="I26" i="41"/>
  <c r="I28" i="41"/>
  <c r="I30" i="41"/>
  <c r="I32" i="41"/>
  <c r="I34" i="41"/>
  <c r="I36" i="41"/>
  <c r="I38" i="41"/>
  <c r="I40" i="41"/>
  <c r="I42" i="41"/>
  <c r="I44" i="41"/>
  <c r="K8" i="41"/>
  <c r="K10" i="41"/>
  <c r="K12" i="41"/>
  <c r="K14" i="41"/>
  <c r="K16" i="41"/>
  <c r="K18" i="41"/>
  <c r="K20" i="41"/>
  <c r="K22" i="41"/>
  <c r="K24" i="41"/>
  <c r="K26" i="41"/>
  <c r="K28" i="41"/>
  <c r="K30" i="41"/>
  <c r="K32" i="41"/>
  <c r="K34" i="41"/>
  <c r="K36" i="41"/>
  <c r="K38" i="41"/>
  <c r="K40" i="41"/>
  <c r="K42" i="41"/>
  <c r="K44" i="41"/>
  <c r="M8" i="41"/>
  <c r="M10" i="41"/>
  <c r="M12" i="41"/>
  <c r="M14" i="41"/>
  <c r="M16" i="41"/>
  <c r="M18" i="41"/>
  <c r="M20" i="41"/>
  <c r="M22" i="41"/>
  <c r="M24" i="41"/>
  <c r="M26" i="41"/>
  <c r="M28" i="41"/>
  <c r="M30" i="41"/>
  <c r="M32" i="41"/>
  <c r="M34" i="41"/>
  <c r="M36" i="41"/>
  <c r="M38" i="41"/>
  <c r="M40" i="41"/>
  <c r="M42" i="41"/>
  <c r="M44" i="41"/>
  <c r="O8" i="41"/>
  <c r="O10" i="41"/>
  <c r="O12" i="41"/>
  <c r="O15" i="41"/>
  <c r="O19" i="41"/>
  <c r="O23" i="41"/>
  <c r="O27" i="41"/>
  <c r="O31" i="41"/>
  <c r="O35" i="41"/>
  <c r="W14" i="21"/>
  <c r="W15" i="21" s="1"/>
  <c r="C9" i="41"/>
  <c r="C11" i="41"/>
  <c r="C10" i="41"/>
  <c r="N21" i="75" l="1"/>
  <c r="O21" i="75" s="1"/>
  <c r="O20" i="75"/>
  <c r="Z20" i="73"/>
  <c r="B101" i="39" s="1"/>
  <c r="B104" i="39" s="1"/>
  <c r="B106" i="39" s="1"/>
  <c r="D22" i="73"/>
  <c r="Z22" i="73" s="1"/>
  <c r="C24" i="73" s="1"/>
  <c r="R19" i="75"/>
  <c r="B91" i="40" s="1"/>
  <c r="M20" i="75"/>
  <c r="L21" i="75"/>
  <c r="M21" i="75" s="1"/>
  <c r="H21" i="75"/>
  <c r="I21" i="75" s="1"/>
  <c r="I20" i="75"/>
  <c r="R14" i="66"/>
  <c r="B48" i="40" s="1"/>
  <c r="Z14" i="68"/>
  <c r="B71" i="39" s="1"/>
  <c r="U16" i="64"/>
  <c r="V16" i="64" s="1"/>
  <c r="T17" i="64"/>
  <c r="Q16" i="64"/>
  <c r="R15" i="64"/>
  <c r="S15" i="64" s="1"/>
  <c r="P20" i="62"/>
  <c r="Q19" i="62"/>
  <c r="L20" i="62"/>
  <c r="M19" i="62"/>
  <c r="K16" i="68"/>
  <c r="L15" i="68"/>
  <c r="M15" i="68" s="1"/>
  <c r="W16" i="68"/>
  <c r="X15" i="68"/>
  <c r="Y15" i="68" s="1"/>
  <c r="Q16" i="60"/>
  <c r="R15" i="60"/>
  <c r="S15" i="60" s="1"/>
  <c r="E16" i="60"/>
  <c r="F15" i="60"/>
  <c r="G15" i="60" s="1"/>
  <c r="O16" i="70"/>
  <c r="N17" i="70"/>
  <c r="K16" i="70"/>
  <c r="J17" i="70"/>
  <c r="G16" i="70"/>
  <c r="F17" i="70"/>
  <c r="U16" i="60"/>
  <c r="V16" i="60" s="1"/>
  <c r="T17" i="60"/>
  <c r="I16" i="60"/>
  <c r="J16" i="60" s="1"/>
  <c r="H17" i="60"/>
  <c r="Z14" i="64"/>
  <c r="B50" i="39" s="1"/>
  <c r="D16" i="66"/>
  <c r="E15" i="66"/>
  <c r="H16" i="66"/>
  <c r="I15" i="66"/>
  <c r="L16" i="66"/>
  <c r="M15" i="66"/>
  <c r="P16" i="66"/>
  <c r="Q15" i="66"/>
  <c r="R17" i="62"/>
  <c r="B32" i="40" s="1"/>
  <c r="F19" i="62"/>
  <c r="G18" i="62"/>
  <c r="R15" i="70"/>
  <c r="B68" i="40" s="1"/>
  <c r="I16" i="64"/>
  <c r="J16" i="64" s="1"/>
  <c r="H17" i="64"/>
  <c r="O15" i="64"/>
  <c r="P15" i="64" s="1"/>
  <c r="N16" i="64"/>
  <c r="U17" i="68"/>
  <c r="V17" i="68" s="1"/>
  <c r="T18" i="68"/>
  <c r="E16" i="68"/>
  <c r="F15" i="68"/>
  <c r="G15" i="68" s="1"/>
  <c r="Q16" i="68"/>
  <c r="R15" i="68"/>
  <c r="S15" i="68" s="1"/>
  <c r="K16" i="60"/>
  <c r="L15" i="60"/>
  <c r="M15" i="60" s="1"/>
  <c r="O16" i="60"/>
  <c r="P16" i="60" s="1"/>
  <c r="N17" i="60"/>
  <c r="Z14" i="60"/>
  <c r="B29" i="39" s="1"/>
  <c r="K16" i="64"/>
  <c r="L15" i="64"/>
  <c r="M15" i="64" s="1"/>
  <c r="W16" i="64"/>
  <c r="X15" i="64"/>
  <c r="Y15" i="64" s="1"/>
  <c r="W17" i="60"/>
  <c r="X16" i="60"/>
  <c r="Y16" i="60" s="1"/>
  <c r="C19" i="60"/>
  <c r="D18" i="60"/>
  <c r="E16" i="64"/>
  <c r="F15" i="64"/>
  <c r="G15" i="64" s="1"/>
  <c r="I17" i="68"/>
  <c r="J17" i="68" s="1"/>
  <c r="H18" i="68"/>
  <c r="O16" i="68"/>
  <c r="P16" i="68" s="1"/>
  <c r="N17" i="68"/>
  <c r="N19" i="62"/>
  <c r="O18" i="62"/>
  <c r="H19" i="62"/>
  <c r="I18" i="62"/>
  <c r="D19" i="62"/>
  <c r="E18" i="62"/>
  <c r="P17" i="70"/>
  <c r="Q16" i="70"/>
  <c r="L17" i="70"/>
  <c r="M16" i="70"/>
  <c r="H17" i="70"/>
  <c r="I16" i="70"/>
  <c r="D17" i="70"/>
  <c r="E16" i="70"/>
  <c r="G15" i="66"/>
  <c r="F16" i="66"/>
  <c r="K15" i="66"/>
  <c r="J16" i="66"/>
  <c r="O15" i="66"/>
  <c r="N16" i="66"/>
  <c r="J19" i="62"/>
  <c r="K18" i="62"/>
  <c r="P16" i="27"/>
  <c r="W16" i="21"/>
  <c r="C12" i="41"/>
  <c r="B51" i="37" l="1"/>
  <c r="C106" i="39"/>
  <c r="M22" i="75"/>
  <c r="R20" i="75"/>
  <c r="B92" i="40" s="1"/>
  <c r="O22" i="75"/>
  <c r="R21" i="75"/>
  <c r="B93" i="40" s="1"/>
  <c r="I22" i="75"/>
  <c r="N17" i="66"/>
  <c r="O16" i="66"/>
  <c r="F17" i="66"/>
  <c r="G16" i="66"/>
  <c r="H18" i="70"/>
  <c r="I17" i="70"/>
  <c r="K19" i="62"/>
  <c r="J20" i="62"/>
  <c r="R16" i="70"/>
  <c r="B69" i="40" s="1"/>
  <c r="D20" i="62"/>
  <c r="E19" i="62"/>
  <c r="H20" i="62"/>
  <c r="I19" i="62"/>
  <c r="O19" i="62"/>
  <c r="N20" i="62"/>
  <c r="Z15" i="64"/>
  <c r="B51" i="39" s="1"/>
  <c r="W17" i="64"/>
  <c r="X16" i="64"/>
  <c r="Y16" i="64" s="1"/>
  <c r="K17" i="64"/>
  <c r="L16" i="64"/>
  <c r="M16" i="64" s="1"/>
  <c r="O17" i="60"/>
  <c r="P17" i="60" s="1"/>
  <c r="N18" i="60"/>
  <c r="Z15" i="68"/>
  <c r="B72" i="39" s="1"/>
  <c r="U18" i="68"/>
  <c r="V18" i="68" s="1"/>
  <c r="T19" i="68"/>
  <c r="O16" i="64"/>
  <c r="P16" i="64" s="1"/>
  <c r="N17" i="64"/>
  <c r="I17" i="64"/>
  <c r="J17" i="64" s="1"/>
  <c r="H18" i="64"/>
  <c r="G19" i="62"/>
  <c r="F20" i="62"/>
  <c r="P17" i="66"/>
  <c r="Q16" i="66"/>
  <c r="L17" i="66"/>
  <c r="M16" i="66"/>
  <c r="H17" i="66"/>
  <c r="I16" i="66"/>
  <c r="D17" i="66"/>
  <c r="E16" i="66"/>
  <c r="E17" i="60"/>
  <c r="F16" i="60"/>
  <c r="G16" i="60" s="1"/>
  <c r="Q17" i="60"/>
  <c r="R16" i="60"/>
  <c r="S16" i="60" s="1"/>
  <c r="W17" i="68"/>
  <c r="X16" i="68"/>
  <c r="Y16" i="68" s="1"/>
  <c r="K17" i="68"/>
  <c r="L16" i="68"/>
  <c r="M16" i="68" s="1"/>
  <c r="L21" i="62"/>
  <c r="M21" i="62" s="1"/>
  <c r="M20" i="62"/>
  <c r="P21" i="62"/>
  <c r="Q21" i="62" s="1"/>
  <c r="Q20" i="62"/>
  <c r="Q17" i="64"/>
  <c r="R16" i="64"/>
  <c r="S16" i="64" s="1"/>
  <c r="J17" i="66"/>
  <c r="K16" i="66"/>
  <c r="D18" i="70"/>
  <c r="E17" i="70"/>
  <c r="L18" i="70"/>
  <c r="M17" i="70"/>
  <c r="P18" i="70"/>
  <c r="Q17" i="70"/>
  <c r="R18" i="62"/>
  <c r="B33" i="40" s="1"/>
  <c r="O17" i="68"/>
  <c r="P17" i="68" s="1"/>
  <c r="N18" i="68"/>
  <c r="I18" i="68"/>
  <c r="J18" i="68" s="1"/>
  <c r="H19" i="68"/>
  <c r="E17" i="64"/>
  <c r="F16" i="64"/>
  <c r="G16" i="64" s="1"/>
  <c r="C20" i="60"/>
  <c r="D19" i="60"/>
  <c r="W18" i="60"/>
  <c r="X17" i="60"/>
  <c r="Y17" i="60" s="1"/>
  <c r="K17" i="60"/>
  <c r="L16" i="60"/>
  <c r="M16" i="60" s="1"/>
  <c r="Q17" i="68"/>
  <c r="R16" i="68"/>
  <c r="S16" i="68" s="1"/>
  <c r="E17" i="68"/>
  <c r="F16" i="68"/>
  <c r="G16" i="68" s="1"/>
  <c r="R15" i="66"/>
  <c r="B49" i="40" s="1"/>
  <c r="I17" i="60"/>
  <c r="J17" i="60" s="1"/>
  <c r="H18" i="60"/>
  <c r="U17" i="60"/>
  <c r="V17" i="60" s="1"/>
  <c r="T18" i="60"/>
  <c r="F18" i="70"/>
  <c r="G17" i="70"/>
  <c r="J18" i="70"/>
  <c r="K17" i="70"/>
  <c r="N18" i="70"/>
  <c r="O17" i="70"/>
  <c r="Z15" i="60"/>
  <c r="B30" i="39" s="1"/>
  <c r="U17" i="64"/>
  <c r="V17" i="64" s="1"/>
  <c r="T18" i="64"/>
  <c r="P17" i="27"/>
  <c r="W17" i="21"/>
  <c r="C13" i="41"/>
  <c r="B94" i="40" l="1"/>
  <c r="B96" i="40" s="1"/>
  <c r="R22" i="75"/>
  <c r="D24" i="75" s="1"/>
  <c r="Z16" i="64"/>
  <c r="B52" i="39" s="1"/>
  <c r="U18" i="64"/>
  <c r="V18" i="64" s="1"/>
  <c r="T19" i="64"/>
  <c r="N19" i="70"/>
  <c r="O18" i="70"/>
  <c r="F19" i="70"/>
  <c r="G18" i="70"/>
  <c r="I19" i="68"/>
  <c r="J19" i="68" s="1"/>
  <c r="H20" i="68"/>
  <c r="U18" i="60"/>
  <c r="V18" i="60" s="1"/>
  <c r="T19" i="60"/>
  <c r="I18" i="60"/>
  <c r="J18" i="60" s="1"/>
  <c r="H19" i="60"/>
  <c r="E18" i="68"/>
  <c r="F17" i="68"/>
  <c r="G17" i="68" s="1"/>
  <c r="Q18" i="68"/>
  <c r="R17" i="68"/>
  <c r="S17" i="68" s="1"/>
  <c r="K18" i="60"/>
  <c r="L17" i="60"/>
  <c r="M17" i="60" s="1"/>
  <c r="W19" i="60"/>
  <c r="X18" i="60"/>
  <c r="Y18" i="60" s="1"/>
  <c r="C21" i="60"/>
  <c r="D21" i="60" s="1"/>
  <c r="D20" i="60"/>
  <c r="E18" i="64"/>
  <c r="F17" i="64"/>
  <c r="G17" i="64" s="1"/>
  <c r="Q18" i="70"/>
  <c r="P19" i="70"/>
  <c r="M18" i="70"/>
  <c r="L19" i="70"/>
  <c r="E18" i="70"/>
  <c r="D19" i="70"/>
  <c r="J18" i="66"/>
  <c r="K17" i="66"/>
  <c r="Q18" i="64"/>
  <c r="R17" i="64"/>
  <c r="S17" i="64" s="1"/>
  <c r="Q22" i="62"/>
  <c r="M22" i="62"/>
  <c r="K18" i="68"/>
  <c r="L17" i="68"/>
  <c r="M17" i="68" s="1"/>
  <c r="W18" i="68"/>
  <c r="X17" i="68"/>
  <c r="Y17" i="68" s="1"/>
  <c r="Q18" i="60"/>
  <c r="R17" i="60"/>
  <c r="S17" i="60" s="1"/>
  <c r="E18" i="60"/>
  <c r="F17" i="60"/>
  <c r="G17" i="60" s="1"/>
  <c r="E17" i="66"/>
  <c r="D18" i="66"/>
  <c r="I17" i="66"/>
  <c r="H18" i="66"/>
  <c r="M17" i="66"/>
  <c r="L18" i="66"/>
  <c r="Q17" i="66"/>
  <c r="P18" i="66"/>
  <c r="O18" i="60"/>
  <c r="P18" i="60" s="1"/>
  <c r="N19" i="60"/>
  <c r="H21" i="62"/>
  <c r="I21" i="62" s="1"/>
  <c r="I20" i="62"/>
  <c r="D21" i="62"/>
  <c r="E21" i="62" s="1"/>
  <c r="E20" i="62"/>
  <c r="J21" i="62"/>
  <c r="K21" i="62" s="1"/>
  <c r="K20" i="62"/>
  <c r="J19" i="70"/>
  <c r="K18" i="70"/>
  <c r="Z16" i="68"/>
  <c r="B73" i="39" s="1"/>
  <c r="O18" i="68"/>
  <c r="P18" i="68" s="1"/>
  <c r="N19" i="68"/>
  <c r="R17" i="70"/>
  <c r="B70" i="40" s="1"/>
  <c r="Z16" i="60"/>
  <c r="B31" i="39" s="1"/>
  <c r="R16" i="66"/>
  <c r="B50" i="40" s="1"/>
  <c r="F21" i="62"/>
  <c r="G21" i="62" s="1"/>
  <c r="G20" i="62"/>
  <c r="I18" i="64"/>
  <c r="J18" i="64" s="1"/>
  <c r="H19" i="64"/>
  <c r="O17" i="64"/>
  <c r="P17" i="64" s="1"/>
  <c r="N18" i="64"/>
  <c r="U19" i="68"/>
  <c r="V19" i="68" s="1"/>
  <c r="T20" i="68"/>
  <c r="K18" i="64"/>
  <c r="L17" i="64"/>
  <c r="M17" i="64" s="1"/>
  <c r="W18" i="64"/>
  <c r="X17" i="64"/>
  <c r="Y17" i="64" s="1"/>
  <c r="N21" i="62"/>
  <c r="O21" i="62" s="1"/>
  <c r="O20" i="62"/>
  <c r="R19" i="62"/>
  <c r="B34" i="40" s="1"/>
  <c r="I18" i="70"/>
  <c r="H19" i="70"/>
  <c r="F18" i="66"/>
  <c r="G17" i="66"/>
  <c r="N18" i="66"/>
  <c r="O17" i="66"/>
  <c r="P18" i="27"/>
  <c r="W18" i="21"/>
  <c r="C14" i="41"/>
  <c r="C96" i="40" l="1"/>
  <c r="B53" i="37"/>
  <c r="G22" i="62"/>
  <c r="Z17" i="60"/>
  <c r="B35" i="39" s="1"/>
  <c r="N19" i="66"/>
  <c r="O18" i="66"/>
  <c r="F19" i="66"/>
  <c r="G18" i="66"/>
  <c r="O22" i="62"/>
  <c r="U20" i="68"/>
  <c r="V20" i="68" s="1"/>
  <c r="T21" i="68"/>
  <c r="U21" i="68" s="1"/>
  <c r="V21" i="68" s="1"/>
  <c r="O18" i="64"/>
  <c r="P18" i="64" s="1"/>
  <c r="N19" i="64"/>
  <c r="I19" i="64"/>
  <c r="J19" i="64" s="1"/>
  <c r="H20" i="64"/>
  <c r="O19" i="68"/>
  <c r="P19" i="68" s="1"/>
  <c r="N20" i="68"/>
  <c r="J20" i="70"/>
  <c r="K19" i="70"/>
  <c r="K22" i="62"/>
  <c r="R21" i="62"/>
  <c r="B36" i="40" s="1"/>
  <c r="I22" i="62"/>
  <c r="R17" i="66"/>
  <c r="B51" i="40" s="1"/>
  <c r="E19" i="60"/>
  <c r="F18" i="60"/>
  <c r="G18" i="60" s="1"/>
  <c r="Q19" i="60"/>
  <c r="R18" i="60"/>
  <c r="S18" i="60" s="1"/>
  <c r="W19" i="68"/>
  <c r="X18" i="68"/>
  <c r="Y18" i="68" s="1"/>
  <c r="K19" i="68"/>
  <c r="L18" i="68"/>
  <c r="M18" i="68" s="1"/>
  <c r="Q19" i="64"/>
  <c r="R18" i="64"/>
  <c r="S18" i="64" s="1"/>
  <c r="J19" i="66"/>
  <c r="K18" i="66"/>
  <c r="R18" i="70"/>
  <c r="B71" i="40" s="1"/>
  <c r="E19" i="64"/>
  <c r="F18" i="64"/>
  <c r="G18" i="64" s="1"/>
  <c r="W20" i="60"/>
  <c r="X19" i="60"/>
  <c r="Y19" i="60" s="1"/>
  <c r="K19" i="60"/>
  <c r="L18" i="60"/>
  <c r="M18" i="60" s="1"/>
  <c r="Q19" i="68"/>
  <c r="R18" i="68"/>
  <c r="S18" i="68" s="1"/>
  <c r="E19" i="68"/>
  <c r="F18" i="68"/>
  <c r="G18" i="68" s="1"/>
  <c r="F20" i="70"/>
  <c r="G19" i="70"/>
  <c r="N20" i="70"/>
  <c r="O19" i="70"/>
  <c r="H20" i="70"/>
  <c r="I19" i="70"/>
  <c r="W19" i="64"/>
  <c r="X18" i="64"/>
  <c r="Y18" i="64" s="1"/>
  <c r="K19" i="64"/>
  <c r="L18" i="64"/>
  <c r="M18" i="64" s="1"/>
  <c r="R20" i="62"/>
  <c r="B35" i="40" s="1"/>
  <c r="E22" i="62"/>
  <c r="O19" i="60"/>
  <c r="P19" i="60" s="1"/>
  <c r="N20" i="60"/>
  <c r="P19" i="66"/>
  <c r="Q18" i="66"/>
  <c r="L19" i="66"/>
  <c r="M18" i="66"/>
  <c r="H19" i="66"/>
  <c r="I18" i="66"/>
  <c r="D19" i="66"/>
  <c r="E18" i="66"/>
  <c r="D20" i="70"/>
  <c r="E19" i="70"/>
  <c r="L20" i="70"/>
  <c r="M19" i="70"/>
  <c r="P20" i="70"/>
  <c r="Q19" i="70"/>
  <c r="Z17" i="64"/>
  <c r="B56" i="39" s="1"/>
  <c r="Z17" i="68"/>
  <c r="B77" i="39" s="1"/>
  <c r="I19" i="60"/>
  <c r="J19" i="60" s="1"/>
  <c r="H20" i="60"/>
  <c r="U19" i="60"/>
  <c r="V19" i="60" s="1"/>
  <c r="T20" i="60"/>
  <c r="I20" i="68"/>
  <c r="J20" i="68" s="1"/>
  <c r="H21" i="68"/>
  <c r="I21" i="68" s="1"/>
  <c r="J21" i="68" s="1"/>
  <c r="D22" i="60"/>
  <c r="U19" i="64"/>
  <c r="V19" i="64" s="1"/>
  <c r="T20" i="64"/>
  <c r="P19" i="27"/>
  <c r="W19" i="21"/>
  <c r="C15" i="41"/>
  <c r="J22" i="68" l="1"/>
  <c r="V22" i="68"/>
  <c r="R18" i="66"/>
  <c r="B52" i="40" s="1"/>
  <c r="R22" i="62"/>
  <c r="D24" i="62" s="1"/>
  <c r="B23" i="37" s="1"/>
  <c r="B37" i="40"/>
  <c r="B39" i="40" s="1"/>
  <c r="U20" i="64"/>
  <c r="V20" i="64" s="1"/>
  <c r="T21" i="64"/>
  <c r="U21" i="64" s="1"/>
  <c r="V21" i="64" s="1"/>
  <c r="R19" i="70"/>
  <c r="B72" i="40" s="1"/>
  <c r="O20" i="60"/>
  <c r="P20" i="60" s="1"/>
  <c r="N21" i="60"/>
  <c r="O21" i="60" s="1"/>
  <c r="P21" i="60" s="1"/>
  <c r="K20" i="64"/>
  <c r="L19" i="64"/>
  <c r="M19" i="64" s="1"/>
  <c r="W20" i="64"/>
  <c r="X19" i="64"/>
  <c r="Y19" i="64" s="1"/>
  <c r="H21" i="70"/>
  <c r="I21" i="70" s="1"/>
  <c r="I20" i="70"/>
  <c r="O20" i="70"/>
  <c r="N21" i="70"/>
  <c r="O21" i="70" s="1"/>
  <c r="G20" i="70"/>
  <c r="F21" i="70"/>
  <c r="G21" i="70" s="1"/>
  <c r="E20" i="68"/>
  <c r="F19" i="68"/>
  <c r="G19" i="68" s="1"/>
  <c r="Q20" i="68"/>
  <c r="R19" i="68"/>
  <c r="S19" i="68" s="1"/>
  <c r="K20" i="60"/>
  <c r="L19" i="60"/>
  <c r="M19" i="60" s="1"/>
  <c r="W21" i="60"/>
  <c r="X21" i="60" s="1"/>
  <c r="Y21" i="60" s="1"/>
  <c r="X20" i="60"/>
  <c r="Y20" i="60" s="1"/>
  <c r="Z18" i="64"/>
  <c r="B57" i="39" s="1"/>
  <c r="K19" i="66"/>
  <c r="J20" i="66"/>
  <c r="Q20" i="64"/>
  <c r="R19" i="64"/>
  <c r="S19" i="64" s="1"/>
  <c r="K20" i="68"/>
  <c r="L19" i="68"/>
  <c r="M19" i="68" s="1"/>
  <c r="W20" i="68"/>
  <c r="X19" i="68"/>
  <c r="Y19" i="68" s="1"/>
  <c r="Q20" i="60"/>
  <c r="R19" i="60"/>
  <c r="S19" i="60" s="1"/>
  <c r="E20" i="60"/>
  <c r="F19" i="60"/>
  <c r="G19" i="60" s="1"/>
  <c r="K20" i="70"/>
  <c r="J21" i="70"/>
  <c r="K21" i="70" s="1"/>
  <c r="U20" i="60"/>
  <c r="V20" i="60" s="1"/>
  <c r="T21" i="60"/>
  <c r="U21" i="60" s="1"/>
  <c r="V21" i="60" s="1"/>
  <c r="I20" i="60"/>
  <c r="J20" i="60" s="1"/>
  <c r="H21" i="60"/>
  <c r="I21" i="60" s="1"/>
  <c r="J21" i="60" s="1"/>
  <c r="P21" i="70"/>
  <c r="Q21" i="70" s="1"/>
  <c r="Q20" i="70"/>
  <c r="L21" i="70"/>
  <c r="M21" i="70" s="1"/>
  <c r="M20" i="70"/>
  <c r="D21" i="70"/>
  <c r="E21" i="70" s="1"/>
  <c r="E20" i="70"/>
  <c r="D20" i="66"/>
  <c r="E19" i="66"/>
  <c r="H20" i="66"/>
  <c r="I19" i="66"/>
  <c r="L20" i="66"/>
  <c r="M19" i="66"/>
  <c r="P20" i="66"/>
  <c r="Q19" i="66"/>
  <c r="Z18" i="68"/>
  <c r="B78" i="39" s="1"/>
  <c r="E20" i="64"/>
  <c r="F19" i="64"/>
  <c r="G19" i="64" s="1"/>
  <c r="Z18" i="60"/>
  <c r="B36" i="39" s="1"/>
  <c r="O20" i="68"/>
  <c r="P20" i="68" s="1"/>
  <c r="N21" i="68"/>
  <c r="O21" i="68" s="1"/>
  <c r="P21" i="68" s="1"/>
  <c r="I20" i="64"/>
  <c r="J20" i="64" s="1"/>
  <c r="H21" i="64"/>
  <c r="I21" i="64" s="1"/>
  <c r="J21" i="64" s="1"/>
  <c r="O19" i="64"/>
  <c r="P19" i="64" s="1"/>
  <c r="N20" i="64"/>
  <c r="G19" i="66"/>
  <c r="F20" i="66"/>
  <c r="O19" i="66"/>
  <c r="N20" i="66"/>
  <c r="P20" i="27"/>
  <c r="W20" i="21"/>
  <c r="C16" i="41"/>
  <c r="G22" i="70" l="1"/>
  <c r="V22" i="64"/>
  <c r="C39" i="40"/>
  <c r="O22" i="70"/>
  <c r="R20" i="70"/>
  <c r="B73" i="40" s="1"/>
  <c r="K22" i="70"/>
  <c r="V22" i="60"/>
  <c r="Z19" i="60"/>
  <c r="B37" i="39" s="1"/>
  <c r="P22" i="60"/>
  <c r="J22" i="60"/>
  <c r="N21" i="66"/>
  <c r="O21" i="66" s="1"/>
  <c r="O20" i="66"/>
  <c r="F21" i="66"/>
  <c r="G21" i="66" s="1"/>
  <c r="G20" i="66"/>
  <c r="O20" i="64"/>
  <c r="P20" i="64" s="1"/>
  <c r="N21" i="64"/>
  <c r="O21" i="64" s="1"/>
  <c r="P21" i="64" s="1"/>
  <c r="J22" i="64"/>
  <c r="P22" i="68"/>
  <c r="E21" i="64"/>
  <c r="F21" i="64" s="1"/>
  <c r="G21" i="64" s="1"/>
  <c r="F20" i="64"/>
  <c r="G20" i="64" s="1"/>
  <c r="P21" i="66"/>
  <c r="Q21" i="66" s="1"/>
  <c r="Q20" i="66"/>
  <c r="L21" i="66"/>
  <c r="M21" i="66" s="1"/>
  <c r="M20" i="66"/>
  <c r="H21" i="66"/>
  <c r="I21" i="66" s="1"/>
  <c r="I20" i="66"/>
  <c r="D21" i="66"/>
  <c r="E21" i="66" s="1"/>
  <c r="E20" i="66"/>
  <c r="R21" i="70"/>
  <c r="B74" i="40" s="1"/>
  <c r="B75" i="40" s="1"/>
  <c r="B77" i="40" s="1"/>
  <c r="M22" i="70"/>
  <c r="Q22" i="70"/>
  <c r="E21" i="60"/>
  <c r="F21" i="60" s="1"/>
  <c r="G21" i="60" s="1"/>
  <c r="F20" i="60"/>
  <c r="G20" i="60" s="1"/>
  <c r="Q21" i="60"/>
  <c r="R21" i="60" s="1"/>
  <c r="S21" i="60" s="1"/>
  <c r="R20" i="60"/>
  <c r="S20" i="60" s="1"/>
  <c r="W21" i="68"/>
  <c r="X21" i="68" s="1"/>
  <c r="Y21" i="68" s="1"/>
  <c r="X20" i="68"/>
  <c r="Y20" i="68" s="1"/>
  <c r="K21" i="68"/>
  <c r="L21" i="68" s="1"/>
  <c r="M21" i="68" s="1"/>
  <c r="L20" i="68"/>
  <c r="M20" i="68" s="1"/>
  <c r="Q21" i="64"/>
  <c r="R21" i="64" s="1"/>
  <c r="S21" i="64" s="1"/>
  <c r="R20" i="64"/>
  <c r="S20" i="64" s="1"/>
  <c r="Y22" i="60"/>
  <c r="K21" i="60"/>
  <c r="L21" i="60" s="1"/>
  <c r="M21" i="60" s="1"/>
  <c r="L20" i="60"/>
  <c r="M20" i="60" s="1"/>
  <c r="Q21" i="68"/>
  <c r="R21" i="68" s="1"/>
  <c r="S21" i="68" s="1"/>
  <c r="R20" i="68"/>
  <c r="S20" i="68" s="1"/>
  <c r="E21" i="68"/>
  <c r="F21" i="68" s="1"/>
  <c r="G21" i="68" s="1"/>
  <c r="F20" i="68"/>
  <c r="G20" i="68" s="1"/>
  <c r="I22" i="70"/>
  <c r="W21" i="64"/>
  <c r="X21" i="64" s="1"/>
  <c r="Y21" i="64" s="1"/>
  <c r="X20" i="64"/>
  <c r="Y20" i="64" s="1"/>
  <c r="K21" i="64"/>
  <c r="L21" i="64" s="1"/>
  <c r="M21" i="64" s="1"/>
  <c r="L20" i="64"/>
  <c r="M20" i="64" s="1"/>
  <c r="Z19" i="64"/>
  <c r="B58" i="39" s="1"/>
  <c r="R19" i="66"/>
  <c r="B53" i="40" s="1"/>
  <c r="J21" i="66"/>
  <c r="K21" i="66" s="1"/>
  <c r="K20" i="66"/>
  <c r="Z19" i="68"/>
  <c r="B79" i="39" s="1"/>
  <c r="E22" i="70"/>
  <c r="P21" i="27"/>
  <c r="W21" i="21"/>
  <c r="C17" i="41"/>
  <c r="G22" i="64" l="1"/>
  <c r="R22" i="70"/>
  <c r="D24" i="70" s="1"/>
  <c r="M22" i="68"/>
  <c r="Z21" i="68"/>
  <c r="B81" i="39" s="1"/>
  <c r="M22" i="66"/>
  <c r="K22" i="66"/>
  <c r="I22" i="66"/>
  <c r="S22" i="64"/>
  <c r="M22" i="64"/>
  <c r="P22" i="64"/>
  <c r="S22" i="68"/>
  <c r="M22" i="60"/>
  <c r="Z20" i="60"/>
  <c r="B38" i="39" s="1"/>
  <c r="R21" i="66"/>
  <c r="B55" i="40" s="1"/>
  <c r="Q22" i="66"/>
  <c r="Z21" i="64"/>
  <c r="B60" i="39" s="1"/>
  <c r="G22" i="66"/>
  <c r="O22" i="66"/>
  <c r="Y22" i="64"/>
  <c r="Z20" i="68"/>
  <c r="B80" i="39" s="1"/>
  <c r="G22" i="68"/>
  <c r="Y22" i="68"/>
  <c r="S22" i="60"/>
  <c r="Z21" i="60"/>
  <c r="B39" i="39" s="1"/>
  <c r="G22" i="60"/>
  <c r="R20" i="66"/>
  <c r="B54" i="40" s="1"/>
  <c r="Z20" i="64"/>
  <c r="B59" i="39" s="1"/>
  <c r="E22" i="66"/>
  <c r="C18" i="41"/>
  <c r="C77" i="40" l="1"/>
  <c r="B43" i="37"/>
  <c r="R22" i="66"/>
  <c r="D24" i="66" s="1"/>
  <c r="B33" i="37" s="1"/>
  <c r="Z22" i="64"/>
  <c r="C24" i="64" s="1"/>
  <c r="C64" i="39" s="1"/>
  <c r="Z22" i="60"/>
  <c r="B56" i="40"/>
  <c r="B58" i="40" s="1"/>
  <c r="Z22" i="68"/>
  <c r="C24" i="68" s="1"/>
  <c r="C19" i="41"/>
  <c r="B55" i="37" l="1"/>
  <c r="C24" i="60"/>
  <c r="C43" i="39" s="1"/>
  <c r="C58" i="40"/>
  <c r="B31" i="37"/>
  <c r="C85" i="39"/>
  <c r="B41" i="37"/>
  <c r="C20" i="41"/>
  <c r="B21" i="37" l="1"/>
  <c r="C21" i="41"/>
  <c r="C22" i="41" l="1"/>
  <c r="C23" i="41" l="1"/>
  <c r="C24" i="41" l="1"/>
  <c r="C25" i="41" l="1"/>
  <c r="C26" i="41" l="1"/>
  <c r="C27" i="41" l="1"/>
  <c r="C28" i="41" l="1"/>
  <c r="C29" i="41" l="1"/>
  <c r="C30" i="41" l="1"/>
  <c r="C31" i="41" l="1"/>
  <c r="C32" i="41" l="1"/>
  <c r="C33" i="41" l="1"/>
  <c r="C34" i="41" l="1"/>
  <c r="C35" i="41" l="1"/>
  <c r="C36" i="41" l="1"/>
  <c r="C37" i="41" l="1"/>
  <c r="C38" i="41" l="1"/>
  <c r="C39" i="41" l="1"/>
  <c r="C40" i="41" l="1"/>
  <c r="C41" i="41" l="1"/>
  <c r="C42" i="41" l="1"/>
  <c r="C43" i="41" l="1"/>
  <c r="C44" i="41" l="1"/>
  <c r="B29" i="58" l="1"/>
  <c r="B30" i="58" s="1"/>
  <c r="B31" i="58" s="1"/>
  <c r="B75" i="39" l="1"/>
  <c r="B83" i="39"/>
  <c r="D16" i="58"/>
  <c r="F65" i="38"/>
  <c r="B85" i="39" l="1"/>
  <c r="Q16" i="58"/>
  <c r="E16" i="58"/>
  <c r="E17" i="58" s="1"/>
  <c r="F17" i="58" s="1"/>
  <c r="M16" i="58"/>
  <c r="I16" i="58"/>
  <c r="O16" i="58"/>
  <c r="K16" i="58"/>
  <c r="G16" i="58"/>
  <c r="F67" i="38"/>
  <c r="D18" i="58"/>
  <c r="B10" i="37"/>
  <c r="F16" i="58" l="1"/>
  <c r="B71" i="38"/>
  <c r="D68" i="38"/>
  <c r="B68" i="38"/>
  <c r="E68" i="38"/>
  <c r="C68" i="38"/>
  <c r="Q17" i="58"/>
  <c r="R16" i="58"/>
  <c r="O17" i="58"/>
  <c r="P16" i="58"/>
  <c r="M17" i="58"/>
  <c r="N16" i="58"/>
  <c r="K17" i="58"/>
  <c r="L16" i="58"/>
  <c r="I17" i="58"/>
  <c r="J16" i="58"/>
  <c r="G17" i="58"/>
  <c r="H16" i="58"/>
  <c r="D19" i="58"/>
  <c r="F82" i="38" l="1"/>
  <c r="S16" i="58"/>
  <c r="Q18" i="58"/>
  <c r="R17" i="58"/>
  <c r="I18" i="58"/>
  <c r="J17" i="58"/>
  <c r="K18" i="58"/>
  <c r="L17" i="58"/>
  <c r="M18" i="58"/>
  <c r="N17" i="58"/>
  <c r="O18" i="58"/>
  <c r="P17" i="58"/>
  <c r="G18" i="58"/>
  <c r="H17" i="58"/>
  <c r="D20" i="58"/>
  <c r="B48" i="51"/>
  <c r="C11" i="53" s="1"/>
  <c r="E33" i="51"/>
  <c r="C10" i="53" s="1"/>
  <c r="B33" i="51"/>
  <c r="C9" i="53" s="1"/>
  <c r="E19" i="51"/>
  <c r="C8" i="53" s="1"/>
  <c r="B19" i="51"/>
  <c r="C7" i="53" s="1"/>
  <c r="Q19" i="58" l="1"/>
  <c r="R18" i="58"/>
  <c r="O19" i="58"/>
  <c r="P18" i="58"/>
  <c r="M19" i="58"/>
  <c r="N18" i="58"/>
  <c r="K19" i="58"/>
  <c r="L18" i="58"/>
  <c r="I19" i="58"/>
  <c r="J18" i="58"/>
  <c r="G19" i="58"/>
  <c r="H18" i="58"/>
  <c r="D21" i="58"/>
  <c r="C12" i="53"/>
  <c r="Q20" i="58" l="1"/>
  <c r="R19" i="58"/>
  <c r="I20" i="58"/>
  <c r="J19" i="58"/>
  <c r="K20" i="58"/>
  <c r="L19" i="58"/>
  <c r="M20" i="58"/>
  <c r="N19" i="58"/>
  <c r="O20" i="58"/>
  <c r="P19" i="58"/>
  <c r="F16" i="53"/>
  <c r="E16" i="53"/>
  <c r="G20" i="58"/>
  <c r="H19" i="58"/>
  <c r="E18" i="58"/>
  <c r="F18" i="58" s="1"/>
  <c r="S18" i="58" s="1"/>
  <c r="Q21" i="58" l="1"/>
  <c r="R21" i="58" s="1"/>
  <c r="R20" i="58"/>
  <c r="O21" i="58"/>
  <c r="P21" i="58" s="1"/>
  <c r="P20" i="58"/>
  <c r="M21" i="58"/>
  <c r="N21" i="58" s="1"/>
  <c r="N20" i="58"/>
  <c r="K21" i="58"/>
  <c r="L21" i="58" s="1"/>
  <c r="L20" i="58"/>
  <c r="I21" i="58"/>
  <c r="J21" i="58" s="1"/>
  <c r="J20" i="58"/>
  <c r="G21" i="58"/>
  <c r="H21" i="58" s="1"/>
  <c r="H20" i="58"/>
  <c r="E19" i="58"/>
  <c r="F19" i="58" s="1"/>
  <c r="S19" i="58" s="1"/>
  <c r="R22" i="58" l="1"/>
  <c r="L22" i="58"/>
  <c r="E20" i="58"/>
  <c r="F20" i="58" s="1"/>
  <c r="S20" i="58" s="1"/>
  <c r="H22" i="58" l="1"/>
  <c r="P22" i="58"/>
  <c r="E21" i="58"/>
  <c r="F21" i="58" s="1"/>
  <c r="S21" i="58" s="1"/>
  <c r="F22" i="58" l="1"/>
  <c r="N22" i="58"/>
  <c r="J22" i="58"/>
  <c r="B45" i="37" l="1"/>
  <c r="B29" i="27" l="1"/>
  <c r="B30" i="27" s="1"/>
  <c r="B31" i="27" s="1"/>
  <c r="B21" i="26"/>
  <c r="B22" i="26" s="1"/>
  <c r="B23" i="26" s="1"/>
  <c r="B29" i="21"/>
  <c r="B30" i="21" s="1"/>
  <c r="B31" i="21" s="1"/>
  <c r="D13" i="21" s="1"/>
  <c r="B20" i="25"/>
  <c r="B21" i="25" s="1"/>
  <c r="B22" i="25" s="1"/>
  <c r="Q13" i="27" l="1"/>
  <c r="Q14" i="27"/>
  <c r="Q15" i="27"/>
  <c r="Q16" i="27"/>
  <c r="Q17" i="27"/>
  <c r="Q18" i="27"/>
  <c r="Q19" i="27"/>
  <c r="Q20" i="27"/>
  <c r="Q21" i="27"/>
  <c r="X14" i="21"/>
  <c r="Y14" i="21" s="1"/>
  <c r="X13" i="21"/>
  <c r="Y13" i="21" s="1"/>
  <c r="X15" i="21"/>
  <c r="Y15" i="21" s="1"/>
  <c r="X16" i="21"/>
  <c r="Y16" i="21" s="1"/>
  <c r="X17" i="21"/>
  <c r="Y17" i="21" s="1"/>
  <c r="X18" i="21"/>
  <c r="Y18" i="21" s="1"/>
  <c r="X19" i="21"/>
  <c r="Y19" i="21" s="1"/>
  <c r="X20" i="21"/>
  <c r="Y20" i="21" s="1"/>
  <c r="X21" i="21"/>
  <c r="Y21" i="21" s="1"/>
  <c r="D12" i="25"/>
  <c r="C13" i="25" s="1"/>
  <c r="N13" i="27"/>
  <c r="O13" i="27" s="1"/>
  <c r="J13" i="27"/>
  <c r="K13" i="27" s="1"/>
  <c r="F13" i="27"/>
  <c r="G13" i="27" s="1"/>
  <c r="L13" i="27"/>
  <c r="M13" i="27" s="1"/>
  <c r="H13" i="27"/>
  <c r="I13" i="27" s="1"/>
  <c r="D13" i="27"/>
  <c r="E13" i="27" s="1"/>
  <c r="D13" i="26"/>
  <c r="E13" i="26" s="1"/>
  <c r="L13" i="26"/>
  <c r="M13" i="26" s="1"/>
  <c r="J13" i="26"/>
  <c r="K13" i="26" s="1"/>
  <c r="P13" i="26"/>
  <c r="Q13" i="26" s="1"/>
  <c r="H13" i="26"/>
  <c r="I13" i="26" s="1"/>
  <c r="N13" i="26"/>
  <c r="O13" i="26" s="1"/>
  <c r="Q13" i="21"/>
  <c r="R13" i="21" s="1"/>
  <c r="K13" i="21"/>
  <c r="L13" i="21" s="1"/>
  <c r="F13" i="21"/>
  <c r="T13" i="21"/>
  <c r="U13" i="21" s="1"/>
  <c r="N13" i="21"/>
  <c r="O13" i="21" s="1"/>
  <c r="H13" i="21"/>
  <c r="I13" i="21" s="1"/>
  <c r="F51" i="38"/>
  <c r="F37" i="38"/>
  <c r="R13" i="27" l="1"/>
  <c r="B9" i="40" s="1"/>
  <c r="Q22" i="27"/>
  <c r="Y22" i="21"/>
  <c r="D14" i="27"/>
  <c r="E14" i="27" s="1"/>
  <c r="G13" i="21"/>
  <c r="F14" i="21"/>
  <c r="F53" i="38"/>
  <c r="F39" i="38"/>
  <c r="B40" i="38" l="1"/>
  <c r="F68" i="38"/>
  <c r="D15" i="27"/>
  <c r="E15" i="27" s="1"/>
  <c r="F15" i="21"/>
  <c r="G14" i="21"/>
  <c r="B43" i="38"/>
  <c r="E40" i="38"/>
  <c r="D40" i="38"/>
  <c r="B57" i="38"/>
  <c r="D54" i="38"/>
  <c r="C54" i="38"/>
  <c r="B54" i="38"/>
  <c r="E54" i="38"/>
  <c r="C40" i="38"/>
  <c r="F54" i="38" l="1"/>
  <c r="F40" i="38"/>
  <c r="D16" i="27"/>
  <c r="E16" i="27" s="1"/>
  <c r="F16" i="21"/>
  <c r="G15" i="21"/>
  <c r="D17" i="27" l="1"/>
  <c r="E17" i="27" s="1"/>
  <c r="F17" i="21"/>
  <c r="G16" i="21"/>
  <c r="D18" i="27" l="1"/>
  <c r="E18" i="27" s="1"/>
  <c r="B54" i="39"/>
  <c r="F18" i="21"/>
  <c r="G17" i="21"/>
  <c r="D19" i="27" l="1"/>
  <c r="E19" i="27" s="1"/>
  <c r="B33" i="39"/>
  <c r="Q12" i="25"/>
  <c r="R12" i="25" s="1"/>
  <c r="O12" i="25"/>
  <c r="P12" i="25" s="1"/>
  <c r="K12" i="25"/>
  <c r="L12" i="25" s="1"/>
  <c r="G12" i="25"/>
  <c r="H12" i="25" s="1"/>
  <c r="M12" i="25"/>
  <c r="N12" i="25" s="1"/>
  <c r="I12" i="25"/>
  <c r="J12" i="25" s="1"/>
  <c r="E12" i="25"/>
  <c r="F12" i="25" s="1"/>
  <c r="F19" i="21"/>
  <c r="G18" i="21"/>
  <c r="H14" i="21"/>
  <c r="I14" i="21" s="1"/>
  <c r="D20" i="27" l="1"/>
  <c r="E20" i="27" s="1"/>
  <c r="F20" i="21"/>
  <c r="G19" i="21"/>
  <c r="D21" i="27" l="1"/>
  <c r="E21" i="27" s="1"/>
  <c r="G20" i="21"/>
  <c r="F21" i="21" l="1"/>
  <c r="G21" i="21" s="1"/>
  <c r="G22" i="21" s="1"/>
  <c r="E14" i="26"/>
  <c r="F13" i="26"/>
  <c r="G13" i="26" s="1"/>
  <c r="B62" i="39" l="1"/>
  <c r="B64" i="39" s="1"/>
  <c r="B41" i="39"/>
  <c r="B43" i="39" s="1"/>
  <c r="B25" i="37"/>
  <c r="B35" i="37"/>
  <c r="G14" i="26"/>
  <c r="F14" i="27"/>
  <c r="G14" i="27" s="1"/>
  <c r="F15" i="27" l="1"/>
  <c r="G15" i="27" s="1"/>
  <c r="I14" i="26"/>
  <c r="H14" i="27"/>
  <c r="I14" i="27" s="1"/>
  <c r="J14" i="27" l="1"/>
  <c r="K14" i="27" s="1"/>
  <c r="K14" i="26"/>
  <c r="H15" i="27"/>
  <c r="I15" i="27" s="1"/>
  <c r="F16" i="27"/>
  <c r="G16" i="27" s="1"/>
  <c r="M14" i="26" l="1"/>
  <c r="J15" i="27"/>
  <c r="K15" i="27" s="1"/>
  <c r="H16" i="27"/>
  <c r="I16" i="27" s="1"/>
  <c r="F17" i="27"/>
  <c r="G17" i="27" s="1"/>
  <c r="L14" i="27"/>
  <c r="M14" i="27" s="1"/>
  <c r="H17" i="27" l="1"/>
  <c r="I17" i="27" s="1"/>
  <c r="O14" i="26"/>
  <c r="Q14" i="26"/>
  <c r="L15" i="27"/>
  <c r="M15" i="27" s="1"/>
  <c r="J16" i="27"/>
  <c r="K16" i="27" s="1"/>
  <c r="N14" i="27"/>
  <c r="O14" i="27" s="1"/>
  <c r="R14" i="27" s="1"/>
  <c r="B10" i="40" s="1"/>
  <c r="F18" i="27"/>
  <c r="G18" i="27" s="1"/>
  <c r="C16" i="26" l="1"/>
  <c r="J17" i="27"/>
  <c r="K17" i="27" s="1"/>
  <c r="N15" i="27"/>
  <c r="O15" i="27" s="1"/>
  <c r="R15" i="27" s="1"/>
  <c r="B11" i="40" s="1"/>
  <c r="L16" i="27"/>
  <c r="M16" i="27" s="1"/>
  <c r="F19" i="27"/>
  <c r="G19" i="27" s="1"/>
  <c r="H18" i="27"/>
  <c r="I18" i="27" s="1"/>
  <c r="B12" i="37" l="1"/>
  <c r="B7" i="40"/>
  <c r="B8" i="40" s="1"/>
  <c r="H19" i="27"/>
  <c r="I19" i="27" s="1"/>
  <c r="F20" i="27"/>
  <c r="G20" i="27" s="1"/>
  <c r="N16" i="27"/>
  <c r="O16" i="27" s="1"/>
  <c r="R16" i="27" s="1"/>
  <c r="B12" i="40" s="1"/>
  <c r="J18" i="27"/>
  <c r="K18" i="27" s="1"/>
  <c r="L17" i="27"/>
  <c r="M17" i="27" s="1"/>
  <c r="N17" i="27" l="1"/>
  <c r="O17" i="27" s="1"/>
  <c r="R17" i="27" s="1"/>
  <c r="B13" i="40" s="1"/>
  <c r="E22" i="27"/>
  <c r="H20" i="27"/>
  <c r="I20" i="27" s="1"/>
  <c r="L18" i="27"/>
  <c r="M18" i="27" s="1"/>
  <c r="F21" i="27"/>
  <c r="G21" i="27" s="1"/>
  <c r="J19" i="27"/>
  <c r="K19" i="27" s="1"/>
  <c r="J20" i="27" l="1"/>
  <c r="K20" i="27" s="1"/>
  <c r="L19" i="27"/>
  <c r="M19" i="27" s="1"/>
  <c r="G22" i="27"/>
  <c r="H21" i="27"/>
  <c r="I21" i="27" s="1"/>
  <c r="N18" i="27"/>
  <c r="O18" i="27" s="1"/>
  <c r="R18" i="27" s="1"/>
  <c r="B14" i="40" s="1"/>
  <c r="I22" i="27" l="1"/>
  <c r="N19" i="27"/>
  <c r="O19" i="27" s="1"/>
  <c r="R19" i="27" s="1"/>
  <c r="B15" i="40" s="1"/>
  <c r="J21" i="27"/>
  <c r="K21" i="27" s="1"/>
  <c r="L20" i="27"/>
  <c r="M20" i="27" s="1"/>
  <c r="K22" i="27" l="1"/>
  <c r="N20" i="27"/>
  <c r="O20" i="27" s="1"/>
  <c r="R20" i="27" s="1"/>
  <c r="B16" i="40" s="1"/>
  <c r="L21" i="27"/>
  <c r="M21" i="27" s="1"/>
  <c r="M22" i="27" l="1"/>
  <c r="N21" i="27"/>
  <c r="O21" i="27" s="1"/>
  <c r="R21" i="27" s="1"/>
  <c r="B17" i="40" s="1"/>
  <c r="B18" i="40" s="1"/>
  <c r="O22" i="27" l="1"/>
  <c r="R22" i="27" s="1"/>
  <c r="D24" i="27" s="1"/>
  <c r="B13" i="37" l="1"/>
  <c r="C20" i="40"/>
  <c r="B20" i="40"/>
  <c r="J13" i="21"/>
  <c r="J14" i="21" l="1"/>
  <c r="H15" i="21"/>
  <c r="I15" i="21" s="1"/>
  <c r="C14" i="21" l="1"/>
  <c r="D14" i="21" s="1"/>
  <c r="J15" i="21"/>
  <c r="H16" i="21"/>
  <c r="I16" i="21" s="1"/>
  <c r="J16" i="21" l="1"/>
  <c r="H17" i="21"/>
  <c r="I17" i="21" s="1"/>
  <c r="C15" i="21"/>
  <c r="D15" i="21" s="1"/>
  <c r="M13" i="21"/>
  <c r="K14" i="21"/>
  <c r="L14" i="21" s="1"/>
  <c r="C16" i="21" l="1"/>
  <c r="D16" i="21" s="1"/>
  <c r="P13" i="21"/>
  <c r="N14" i="21"/>
  <c r="O14" i="21" s="1"/>
  <c r="M14" i="21"/>
  <c r="K15" i="21"/>
  <c r="L15" i="21" s="1"/>
  <c r="J17" i="21"/>
  <c r="H18" i="21"/>
  <c r="I18" i="21" s="1"/>
  <c r="K16" i="21" l="1"/>
  <c r="L16" i="21" s="1"/>
  <c r="M15" i="21"/>
  <c r="Q14" i="21"/>
  <c r="R14" i="21" s="1"/>
  <c r="S13" i="21"/>
  <c r="N15" i="21"/>
  <c r="O15" i="21" s="1"/>
  <c r="P14" i="21"/>
  <c r="C17" i="21"/>
  <c r="D17" i="21" s="1"/>
  <c r="H19" i="21"/>
  <c r="I19" i="21" s="1"/>
  <c r="J18" i="21"/>
  <c r="Q15" i="21" l="1"/>
  <c r="R15" i="21" s="1"/>
  <c r="S14" i="21"/>
  <c r="H20" i="21"/>
  <c r="I20" i="21" s="1"/>
  <c r="J19" i="21"/>
  <c r="C18" i="21"/>
  <c r="D18" i="21" s="1"/>
  <c r="N16" i="21"/>
  <c r="O16" i="21" s="1"/>
  <c r="P15" i="21"/>
  <c r="V13" i="21"/>
  <c r="Z13" i="21" s="1"/>
  <c r="B7" i="39" s="1"/>
  <c r="T14" i="21"/>
  <c r="U14" i="21" s="1"/>
  <c r="M16" i="21"/>
  <c r="K17" i="21"/>
  <c r="L17" i="21" s="1"/>
  <c r="N17" i="21" l="1"/>
  <c r="O17" i="21" s="1"/>
  <c r="P16" i="21"/>
  <c r="M17" i="21"/>
  <c r="K18" i="21"/>
  <c r="L18" i="21" s="1"/>
  <c r="V14" i="21"/>
  <c r="Z14" i="21" s="1"/>
  <c r="B8" i="39" s="1"/>
  <c r="T15" i="21"/>
  <c r="U15" i="21" s="1"/>
  <c r="C19" i="21"/>
  <c r="D19" i="21" s="1"/>
  <c r="Q16" i="21"/>
  <c r="R16" i="21" s="1"/>
  <c r="S15" i="21"/>
  <c r="H21" i="21"/>
  <c r="I21" i="21" s="1"/>
  <c r="J20" i="21"/>
  <c r="J21" i="21" l="1"/>
  <c r="J22" i="21" s="1"/>
  <c r="V15" i="21"/>
  <c r="Z15" i="21" s="1"/>
  <c r="B9" i="39" s="1"/>
  <c r="T16" i="21"/>
  <c r="U16" i="21" s="1"/>
  <c r="Q17" i="21"/>
  <c r="R17" i="21" s="1"/>
  <c r="S16" i="21"/>
  <c r="C20" i="21"/>
  <c r="D20" i="21" s="1"/>
  <c r="N18" i="21"/>
  <c r="O18" i="21" s="1"/>
  <c r="P17" i="21"/>
  <c r="K19" i="21"/>
  <c r="L19" i="21" s="1"/>
  <c r="M18" i="21"/>
  <c r="S17" i="21" l="1"/>
  <c r="Q18" i="21"/>
  <c r="K20" i="21"/>
  <c r="L20" i="21" s="1"/>
  <c r="M19" i="21"/>
  <c r="C21" i="21"/>
  <c r="P18" i="21"/>
  <c r="N19" i="21"/>
  <c r="O19" i="21" s="1"/>
  <c r="V16" i="21"/>
  <c r="Z16" i="21" s="1"/>
  <c r="B10" i="39" s="1"/>
  <c r="B12" i="39" s="1"/>
  <c r="T17" i="21"/>
  <c r="U17" i="21" s="1"/>
  <c r="D21" i="21" l="1"/>
  <c r="R18" i="21"/>
  <c r="S18" i="21" s="1"/>
  <c r="N20" i="21"/>
  <c r="O20" i="21" s="1"/>
  <c r="P19" i="21"/>
  <c r="Q19" i="21"/>
  <c r="R19" i="21" s="1"/>
  <c r="V17" i="21"/>
  <c r="Z17" i="21" s="1"/>
  <c r="B14" i="39" s="1"/>
  <c r="T18" i="21"/>
  <c r="U18" i="21" s="1"/>
  <c r="K21" i="21"/>
  <c r="L21" i="21" s="1"/>
  <c r="M20" i="21"/>
  <c r="D22" i="21" l="1"/>
  <c r="M21" i="21"/>
  <c r="M22" i="21" s="1"/>
  <c r="P20" i="21"/>
  <c r="N21" i="21"/>
  <c r="O21" i="21" s="1"/>
  <c r="T19" i="21"/>
  <c r="U19" i="21" s="1"/>
  <c r="V18" i="21"/>
  <c r="Z18" i="21" s="1"/>
  <c r="B15" i="39" s="1"/>
  <c r="Q20" i="21"/>
  <c r="R20" i="21" s="1"/>
  <c r="S19" i="21"/>
  <c r="P21" i="21" l="1"/>
  <c r="P22" i="21" s="1"/>
  <c r="S20" i="21"/>
  <c r="Q21" i="21"/>
  <c r="R21" i="21" s="1"/>
  <c r="V19" i="21"/>
  <c r="Z19" i="21" s="1"/>
  <c r="B16" i="39" s="1"/>
  <c r="T20" i="21"/>
  <c r="U20" i="21" s="1"/>
  <c r="S21" i="21" l="1"/>
  <c r="S22" i="21" s="1"/>
  <c r="V20" i="21"/>
  <c r="Z20" i="21" s="1"/>
  <c r="B17" i="39" s="1"/>
  <c r="T21" i="21"/>
  <c r="U21" i="21" s="1"/>
  <c r="V21" i="21" l="1"/>
  <c r="V22" i="21" s="1"/>
  <c r="Z22" i="21" s="1"/>
  <c r="C24" i="21" s="1"/>
  <c r="C22" i="39" s="1"/>
  <c r="Z21" i="21" l="1"/>
  <c r="B18" i="39" s="1"/>
  <c r="B20" i="39" s="1"/>
  <c r="B22" i="39" s="1"/>
  <c r="B9" i="37"/>
  <c r="H13" i="25" l="1"/>
  <c r="J13" i="25" l="1"/>
  <c r="N13" i="25" l="1"/>
  <c r="L13" i="25"/>
  <c r="P13" i="25" l="1"/>
  <c r="F13" i="25"/>
  <c r="R13" i="25" l="1"/>
  <c r="C15" i="25" s="1"/>
  <c r="B11" i="38"/>
  <c r="F9" i="38"/>
  <c r="F11" i="38" s="1"/>
  <c r="B7" i="37" s="1"/>
  <c r="B12" i="38" l="1"/>
  <c r="G24" i="38"/>
  <c r="B8" i="37"/>
  <c r="B24" i="38" l="1"/>
  <c r="F24" i="38" s="1"/>
  <c r="F22" i="38" l="1"/>
  <c r="B25" i="38"/>
  <c r="B28" i="38"/>
  <c r="E25" i="38"/>
  <c r="C25" i="38"/>
  <c r="D25" i="38"/>
  <c r="F25" i="38" l="1"/>
  <c r="S17" i="58"/>
  <c r="S22" i="58" s="1"/>
  <c r="C24" i="58" s="1"/>
  <c r="B11" i="37" s="1"/>
  <c r="D17" i="58"/>
  <c r="D22" i="58" s="1"/>
  <c r="B15" i="37" l="1"/>
</calcChain>
</file>

<file path=xl/sharedStrings.xml><?xml version="1.0" encoding="utf-8"?>
<sst xmlns="http://schemas.openxmlformats.org/spreadsheetml/2006/main" count="1730" uniqueCount="538">
  <si>
    <t>DDI</t>
  </si>
  <si>
    <t>Schedule E - Resource Hourly Rates</t>
  </si>
  <si>
    <t>Phases</t>
  </si>
  <si>
    <t>Project Manager</t>
  </si>
  <si>
    <t>Contract Manager</t>
  </si>
  <si>
    <t>Technical Writer</t>
  </si>
  <si>
    <t>Trainer</t>
  </si>
  <si>
    <t>Group:</t>
  </si>
  <si>
    <t>Base Cost</t>
  </si>
  <si>
    <t>Group 1</t>
  </si>
  <si>
    <t>Group 2</t>
  </si>
  <si>
    <t>Group 3</t>
  </si>
  <si>
    <t>Group 4</t>
  </si>
  <si>
    <t>Group 5</t>
  </si>
  <si>
    <t>Group 6</t>
  </si>
  <si>
    <t>Group 7</t>
  </si>
  <si>
    <t>Range:</t>
  </si>
  <si>
    <t>0 - 25000</t>
  </si>
  <si>
    <t>25,001 - 75,000</t>
  </si>
  <si>
    <t>75,001 -125,000</t>
  </si>
  <si>
    <t>125,001 - 175,000</t>
  </si>
  <si>
    <t>175,001 - 225,000</t>
  </si>
  <si>
    <t>225,001 - 275,000</t>
  </si>
  <si>
    <t>275,001 +</t>
  </si>
  <si>
    <t>Base Cost Amount</t>
  </si>
  <si>
    <t>Variable Rate</t>
  </si>
  <si>
    <t>Annual Variable Cost</t>
  </si>
  <si>
    <t>COLA Percentage:</t>
  </si>
  <si>
    <t>Year 1 Variable Rate:</t>
  </si>
  <si>
    <t>Variable Rate Factor Group 2-7:</t>
  </si>
  <si>
    <t>Operations Year</t>
  </si>
  <si>
    <t>Monthly Base Cost</t>
  </si>
  <si>
    <t>Operations Year 1:</t>
  </si>
  <si>
    <t>Operations Year 2:</t>
  </si>
  <si>
    <t>Operations Year 3:</t>
  </si>
  <si>
    <t>Operations Year 4:</t>
  </si>
  <si>
    <t>Operations Optional Year 5:</t>
  </si>
  <si>
    <t>Operations Optional Year 6:</t>
  </si>
  <si>
    <t>Operations Optional Year 7:</t>
  </si>
  <si>
    <t>Operations Optional Year 8:</t>
  </si>
  <si>
    <t>Operations Optional Year 9:</t>
  </si>
  <si>
    <t>Pool Hour Rate</t>
  </si>
  <si>
    <t>DDI:</t>
  </si>
  <si>
    <t>Year 1 Hourly Rate:</t>
  </si>
  <si>
    <t>DDI Enhancement Pool Hours:</t>
  </si>
  <si>
    <t>Operations Annual Enhancement Pool Hours:</t>
  </si>
  <si>
    <t>B. CPI-U for Participating Addendum Date:</t>
  </si>
  <si>
    <t>C. Index Point Change equals B minus A:</t>
  </si>
  <si>
    <t>E. CPI-U Inflation Percentage equals B plus 1.00:</t>
  </si>
  <si>
    <t>Consumer Price Index Urban (CPI-U) Adjustment:</t>
  </si>
  <si>
    <t>Phase</t>
  </si>
  <si>
    <t xml:space="preserve">Cost </t>
  </si>
  <si>
    <t xml:space="preserve">Instruction </t>
  </si>
  <si>
    <t>Cost</t>
  </si>
  <si>
    <t xml:space="preserve"> </t>
  </si>
  <si>
    <t>Payment Milestone</t>
  </si>
  <si>
    <t>DDI Phase</t>
  </si>
  <si>
    <t>User Acceptance Testing and Integration Testing</t>
  </si>
  <si>
    <t>Implementation and Acceptance</t>
  </si>
  <si>
    <t>Certification</t>
  </si>
  <si>
    <t>Total Cost</t>
  </si>
  <si>
    <t xml:space="preserve">Total Cost By Phase </t>
  </si>
  <si>
    <t xml:space="preserve">Total Percentage By Phase </t>
  </si>
  <si>
    <t xml:space="preserve">Grand Total </t>
  </si>
  <si>
    <t xml:space="preserve">DDI Phase </t>
  </si>
  <si>
    <t xml:space="preserve">Total Cost </t>
  </si>
  <si>
    <t>GRAND TOTAL</t>
  </si>
  <si>
    <r>
      <rPr>
        <b/>
        <sz val="12"/>
        <color theme="1"/>
        <rFont val="Arial"/>
        <family val="2"/>
      </rPr>
      <t xml:space="preserve">Option A </t>
    </r>
    <r>
      <rPr>
        <sz val="12"/>
        <color theme="1"/>
        <rFont val="Arial"/>
        <family val="2"/>
      </rPr>
      <t>Operations Year 1</t>
    </r>
  </si>
  <si>
    <r>
      <rPr>
        <b/>
        <sz val="12"/>
        <color theme="1"/>
        <rFont val="Arial"/>
        <family val="2"/>
      </rPr>
      <t xml:space="preserve">Option A </t>
    </r>
    <r>
      <rPr>
        <sz val="12"/>
        <color theme="1"/>
        <rFont val="Arial"/>
        <family val="2"/>
      </rPr>
      <t>Operations Year 2</t>
    </r>
  </si>
  <si>
    <r>
      <rPr>
        <b/>
        <sz val="12"/>
        <color theme="1"/>
        <rFont val="Arial"/>
        <family val="2"/>
      </rPr>
      <t xml:space="preserve">Option A </t>
    </r>
    <r>
      <rPr>
        <sz val="12"/>
        <color theme="1"/>
        <rFont val="Arial"/>
        <family val="2"/>
      </rPr>
      <t>Operations Year 3</t>
    </r>
  </si>
  <si>
    <r>
      <rPr>
        <b/>
        <sz val="12"/>
        <color theme="1"/>
        <rFont val="Arial"/>
        <family val="2"/>
      </rPr>
      <t xml:space="preserve">Option A </t>
    </r>
    <r>
      <rPr>
        <sz val="12"/>
        <color theme="1"/>
        <rFont val="Arial"/>
        <family val="2"/>
      </rPr>
      <t>Operations Year 4</t>
    </r>
  </si>
  <si>
    <r>
      <rPr>
        <b/>
        <sz val="12"/>
        <color theme="1"/>
        <rFont val="Arial"/>
        <family val="2"/>
      </rPr>
      <t xml:space="preserve">Option A </t>
    </r>
    <r>
      <rPr>
        <sz val="12"/>
        <color theme="1"/>
        <rFont val="Arial"/>
        <family val="2"/>
      </rPr>
      <t>Operations Optional Year 5</t>
    </r>
  </si>
  <si>
    <r>
      <rPr>
        <b/>
        <sz val="12"/>
        <color theme="1"/>
        <rFont val="Arial"/>
        <family val="2"/>
      </rPr>
      <t>Option A</t>
    </r>
    <r>
      <rPr>
        <sz val="12"/>
        <color theme="1"/>
        <rFont val="Arial"/>
        <family val="2"/>
      </rPr>
      <t xml:space="preserve"> Operations Optional Year 6</t>
    </r>
  </si>
  <si>
    <r>
      <rPr>
        <b/>
        <sz val="12"/>
        <color theme="1"/>
        <rFont val="Arial"/>
        <family val="2"/>
      </rPr>
      <t xml:space="preserve">Option A </t>
    </r>
    <r>
      <rPr>
        <sz val="12"/>
        <color theme="1"/>
        <rFont val="Arial"/>
        <family val="2"/>
      </rPr>
      <t>Operations Optional Year 7</t>
    </r>
  </si>
  <si>
    <r>
      <rPr>
        <b/>
        <sz val="12"/>
        <color theme="1"/>
        <rFont val="Arial"/>
        <family val="2"/>
      </rPr>
      <t>Option A</t>
    </r>
    <r>
      <rPr>
        <sz val="12"/>
        <color theme="1"/>
        <rFont val="Arial"/>
        <family val="2"/>
      </rPr>
      <t xml:space="preserve"> Operations Optional Year 8</t>
    </r>
  </si>
  <si>
    <r>
      <rPr>
        <b/>
        <sz val="12"/>
        <color theme="1"/>
        <rFont val="Arial"/>
        <family val="2"/>
      </rPr>
      <t>Option A</t>
    </r>
    <r>
      <rPr>
        <sz val="12"/>
        <color theme="1"/>
        <rFont val="Arial"/>
        <family val="2"/>
      </rPr>
      <t xml:space="preserve"> Operations Optional Year 9</t>
    </r>
  </si>
  <si>
    <r>
      <rPr>
        <b/>
        <sz val="12"/>
        <color theme="1"/>
        <rFont val="Arial"/>
        <family val="2"/>
      </rPr>
      <t xml:space="preserve">Option B </t>
    </r>
    <r>
      <rPr>
        <sz val="12"/>
        <color theme="1"/>
        <rFont val="Arial"/>
        <family val="2"/>
      </rPr>
      <t>Operations Year 1</t>
    </r>
  </si>
  <si>
    <r>
      <rPr>
        <b/>
        <sz val="12"/>
        <color theme="1"/>
        <rFont val="Arial"/>
        <family val="2"/>
      </rPr>
      <t xml:space="preserve">Option B </t>
    </r>
    <r>
      <rPr>
        <sz val="12"/>
        <color theme="1"/>
        <rFont val="Arial"/>
        <family val="2"/>
      </rPr>
      <t>Operations Year 2</t>
    </r>
  </si>
  <si>
    <r>
      <rPr>
        <b/>
        <sz val="12"/>
        <color theme="1"/>
        <rFont val="Arial"/>
        <family val="2"/>
      </rPr>
      <t xml:space="preserve">Option B </t>
    </r>
    <r>
      <rPr>
        <sz val="12"/>
        <color theme="1"/>
        <rFont val="Arial"/>
        <family val="2"/>
      </rPr>
      <t>Operations Year 3</t>
    </r>
  </si>
  <si>
    <r>
      <rPr>
        <b/>
        <sz val="12"/>
        <color theme="1"/>
        <rFont val="Arial"/>
        <family val="2"/>
      </rPr>
      <t xml:space="preserve">Option B </t>
    </r>
    <r>
      <rPr>
        <sz val="12"/>
        <color theme="1"/>
        <rFont val="Arial"/>
        <family val="2"/>
      </rPr>
      <t>Operations Year 4</t>
    </r>
  </si>
  <si>
    <r>
      <rPr>
        <b/>
        <sz val="12"/>
        <color theme="1"/>
        <rFont val="Arial"/>
        <family val="2"/>
      </rPr>
      <t xml:space="preserve">Option B </t>
    </r>
    <r>
      <rPr>
        <sz val="12"/>
        <color theme="1"/>
        <rFont val="Arial"/>
        <family val="2"/>
      </rPr>
      <t>Operations Optional Year 5</t>
    </r>
  </si>
  <si>
    <r>
      <rPr>
        <b/>
        <sz val="12"/>
        <color theme="1"/>
        <rFont val="Arial"/>
        <family val="2"/>
      </rPr>
      <t>Option B</t>
    </r>
    <r>
      <rPr>
        <sz val="12"/>
        <color theme="1"/>
        <rFont val="Arial"/>
        <family val="2"/>
      </rPr>
      <t xml:space="preserve"> Operations Optional Year 6</t>
    </r>
  </si>
  <si>
    <r>
      <rPr>
        <b/>
        <sz val="12"/>
        <color theme="1"/>
        <rFont val="Arial"/>
        <family val="2"/>
      </rPr>
      <t xml:space="preserve">Option B </t>
    </r>
    <r>
      <rPr>
        <sz val="12"/>
        <color theme="1"/>
        <rFont val="Arial"/>
        <family val="2"/>
      </rPr>
      <t>Operations Optional Year 7</t>
    </r>
  </si>
  <si>
    <r>
      <rPr>
        <b/>
        <sz val="12"/>
        <color theme="1"/>
        <rFont val="Arial"/>
        <family val="2"/>
      </rPr>
      <t>Option B</t>
    </r>
    <r>
      <rPr>
        <sz val="12"/>
        <color theme="1"/>
        <rFont val="Arial"/>
        <family val="2"/>
      </rPr>
      <t xml:space="preserve"> Operations Optional Year 8</t>
    </r>
  </si>
  <si>
    <r>
      <rPr>
        <b/>
        <sz val="12"/>
        <color theme="1"/>
        <rFont val="Arial"/>
        <family val="2"/>
      </rPr>
      <t>Option B</t>
    </r>
    <r>
      <rPr>
        <sz val="12"/>
        <color theme="1"/>
        <rFont val="Arial"/>
        <family val="2"/>
      </rPr>
      <t xml:space="preserve"> Operations Optional Year 9</t>
    </r>
  </si>
  <si>
    <t>D. Equals C divided by A:</t>
  </si>
  <si>
    <t>Core Operations Year 1</t>
  </si>
  <si>
    <t>Core Operations Year 2</t>
  </si>
  <si>
    <t>Core Operations Year 3</t>
  </si>
  <si>
    <t>Core Operations Year 4</t>
  </si>
  <si>
    <t>Core Operations Optional Year 5</t>
  </si>
  <si>
    <t>Core Operations Optional Year 6</t>
  </si>
  <si>
    <t>Core Operations Optional Year 7</t>
  </si>
  <si>
    <t>Core Operations Optional Year 8</t>
  </si>
  <si>
    <t>Core Operations Optional Year 9</t>
  </si>
  <si>
    <t>Core Grand Total</t>
  </si>
  <si>
    <t>Total Core Operations</t>
  </si>
  <si>
    <t>Total Core DDI</t>
  </si>
  <si>
    <t>Core TOTAL</t>
  </si>
  <si>
    <t>Core GRAND TOTAL</t>
  </si>
  <si>
    <t>`</t>
  </si>
  <si>
    <t>A. CPI-U for Master Agreement Date MM/DD/20YY:</t>
  </si>
  <si>
    <t>DDI Base Fixed Cost:</t>
  </si>
  <si>
    <t>Variable Rate Factor Group 1-7:</t>
  </si>
  <si>
    <t>+</t>
  </si>
  <si>
    <t>Group Member Range:</t>
  </si>
  <si>
    <t xml:space="preserve"> Total Members: </t>
  </si>
  <si>
    <t>Total Option A (Financial) DDI</t>
  </si>
  <si>
    <t>Total Option A (Financial) Operations</t>
  </si>
  <si>
    <t>Option A (Financial) Grand Total</t>
  </si>
  <si>
    <t>Core DDI - 7,500 hours</t>
  </si>
  <si>
    <t>Option A DDI - 3,000 hours</t>
  </si>
  <si>
    <t>Option A Operations Year 1 - 2,000 hours</t>
  </si>
  <si>
    <t>Option A Operations Year 2 - 2,000 hours</t>
  </si>
  <si>
    <t>Option A Operations Year 3 - 2,000 hours</t>
  </si>
  <si>
    <t>Option A Operations Year 4 - 2,000 hours</t>
  </si>
  <si>
    <t>Option A Optional Operations Year 1 - 2,000 hours</t>
  </si>
  <si>
    <t>Option A Optional Operations Year 2 - 2,000 hours</t>
  </si>
  <si>
    <t>Option A Optional Operations Year 3 - 2,000 hours</t>
  </si>
  <si>
    <t>Option A Optional Operations Year 4 - 2,000 hours</t>
  </si>
  <si>
    <t>Option A Optional Operations Year 5 - 2,000 hours</t>
  </si>
  <si>
    <t>Option B DDI - 3,000 hours</t>
  </si>
  <si>
    <t>Integration Services Types Fixed Hour Amounts</t>
  </si>
  <si>
    <t>Major Integration Service Type Effort</t>
  </si>
  <si>
    <t>Complex Integration Service Type Effort</t>
  </si>
  <si>
    <t>Resource Type</t>
  </si>
  <si>
    <t>Hours</t>
  </si>
  <si>
    <t>Business Analyst</t>
  </si>
  <si>
    <t>Configuration Lead</t>
  </si>
  <si>
    <t>Sr. Developer</t>
  </si>
  <si>
    <t>Developer</t>
  </si>
  <si>
    <t>Database Administrator</t>
  </si>
  <si>
    <t>Security Analyst</t>
  </si>
  <si>
    <t>Test Lead</t>
  </si>
  <si>
    <t>Tester</t>
  </si>
  <si>
    <t>Total Fixed Hours for Each Major Service Integration:</t>
  </si>
  <si>
    <t>Total Fixed Hours for Each Complex Service Integration:</t>
  </si>
  <si>
    <t>Standard Integration Service Type Effort</t>
  </si>
  <si>
    <t>Total Fixed Hours for Each Standard Service Integration:</t>
  </si>
  <si>
    <t>Total Fixed Hours for Each Simple Service Integration:</t>
  </si>
  <si>
    <t>On Boarding Integration Service Type Effort</t>
  </si>
  <si>
    <t>Total Fixed Hours for Each Onboarding Service Integration:</t>
  </si>
  <si>
    <t>Major Services</t>
  </si>
  <si>
    <t>*</t>
  </si>
  <si>
    <t>Complex Services</t>
  </si>
  <si>
    <t>Standard Services</t>
  </si>
  <si>
    <t>Simple Services</t>
  </si>
  <si>
    <t>Onboarding Services</t>
  </si>
  <si>
    <t>**</t>
  </si>
  <si>
    <t>***</t>
  </si>
  <si>
    <t>DDI Requisitioned Integration Services Pool Hours and Cost</t>
  </si>
  <si>
    <t>Total DDI Requisitioned Integration Services Pool Hours:</t>
  </si>
  <si>
    <t>Number of Interfaces</t>
  </si>
  <si>
    <t>Simple Integration Service Type Effort</t>
  </si>
  <si>
    <t>Core Operations Year 1 - 4,000 hours</t>
  </si>
  <si>
    <t>Core Operations Year 2 - 4,000 hours</t>
  </si>
  <si>
    <t>Core Operations Year 3 - 4,000 hours</t>
  </si>
  <si>
    <t>Core Operations Year 4 - 4,000 hours</t>
  </si>
  <si>
    <t>Core Optional Operations Year 1 - 4,000 hours</t>
  </si>
  <si>
    <t>Core Optional Operations Year 2 - 4,000 hours</t>
  </si>
  <si>
    <t>Core Optional Operations Year 3 - 4,000 hours</t>
  </si>
  <si>
    <t>Core Optional Operations Year 4 - 4,000 hours</t>
  </si>
  <si>
    <t>Core Optional Operations Year 5 - 4,000 hours</t>
  </si>
  <si>
    <t>Option C Operations Year 1</t>
  </si>
  <si>
    <t>Option C Operations Year 2</t>
  </si>
  <si>
    <t>Option C Operations Year 3</t>
  </si>
  <si>
    <t>Option C Operations Year 4</t>
  </si>
  <si>
    <t>Option C Operations Optional Year 5</t>
  </si>
  <si>
    <t>Option C Operations Optional Year 6</t>
  </si>
  <si>
    <t>Option C Operations Optional Year 7</t>
  </si>
  <si>
    <t>Option C Operations Optional Year 8</t>
  </si>
  <si>
    <t>Option C Operations Optional Year 9</t>
  </si>
  <si>
    <t>Option B Operations Year 1 - 2,000 hours</t>
  </si>
  <si>
    <t>Option B Operations Year 2 - 2,000 hours</t>
  </si>
  <si>
    <t>Option B Operations Year 3 - 2,000 hours</t>
  </si>
  <si>
    <t>Option B Operations Year 4 - 2,000 hours</t>
  </si>
  <si>
    <t>Option B Optional Operations Year 1 - 2,000 hours</t>
  </si>
  <si>
    <t>Option B Optional Operations Year 2 - 2,000 hours</t>
  </si>
  <si>
    <t>Option B Optional Operations Year 3 - 2,000 hours</t>
  </si>
  <si>
    <t>Option B Optional Operations Year 4 - 2,000 hours</t>
  </si>
  <si>
    <t>Option B Optional Operations Year 5 - 2,000 hours</t>
  </si>
  <si>
    <t>Option C DDI - 3,000 hours</t>
  </si>
  <si>
    <t>Option C Operations Year 1 - 2,000 hours</t>
  </si>
  <si>
    <t>Option C Operations Year 2 - 2,000 hours</t>
  </si>
  <si>
    <t>Option C Operations Year 3 - 2,000 hours</t>
  </si>
  <si>
    <t>Option C Operations Year 4 - 2,000 hours</t>
  </si>
  <si>
    <t>Option C Optional Operations Year 1 - 2,000 hours</t>
  </si>
  <si>
    <t>Option C Optional Operations Year 2 - 2,000 hours</t>
  </si>
  <si>
    <t>Option C Optional Operations Year 3 - 2,000 hours</t>
  </si>
  <si>
    <t>Option C Optional Operations Year 4 - 2,000 hours</t>
  </si>
  <si>
    <t>Option C Optional Operations Year 5 - 2,000 hours</t>
  </si>
  <si>
    <t>Claims Solution Installation for Agency</t>
  </si>
  <si>
    <t>N/A</t>
  </si>
  <si>
    <t>Total Claim Solution Installation Cost</t>
  </si>
  <si>
    <t>Insert "Total Claim Solution Installation Cost" from Schedule B, Schedule B-1</t>
  </si>
  <si>
    <t>Claim Solution Implementation</t>
  </si>
  <si>
    <t>Operations Year 1</t>
  </si>
  <si>
    <t>Operations Year 2</t>
  </si>
  <si>
    <t>Operations Year 3</t>
  </si>
  <si>
    <t>Operations Year 4</t>
  </si>
  <si>
    <t>Optional Operations Year 5</t>
  </si>
  <si>
    <t>Optional Operations Year 6</t>
  </si>
  <si>
    <t>Optional Operations Year 7</t>
  </si>
  <si>
    <t>Optional Operations Year 8</t>
  </si>
  <si>
    <t>Optional Operations Year 9</t>
  </si>
  <si>
    <t>Total</t>
  </si>
  <si>
    <t>Check Sum</t>
  </si>
  <si>
    <t>Optional Conversion Year 4:</t>
  </si>
  <si>
    <t>Optional Conversion Year 5:</t>
  </si>
  <si>
    <t>Optional Conversion Year 6:</t>
  </si>
  <si>
    <t>Optional Conversion Year 7:</t>
  </si>
  <si>
    <t>Optional Conversion Year 8:</t>
  </si>
  <si>
    <t>Optional Conversion Year 9:</t>
  </si>
  <si>
    <t>Conversion Costs:</t>
  </si>
  <si>
    <t>Base Conversion Cost</t>
  </si>
  <si>
    <t>Variable Conversion Rate</t>
  </si>
  <si>
    <t>Schedule L - Data Conversion Optional Years of Data
Schedule L-1 Claims Management and Processing Services Conversion Costs</t>
  </si>
  <si>
    <t>Total Operations Pool Hour Cost</t>
  </si>
  <si>
    <t>Total Optional Conversion Cost</t>
  </si>
  <si>
    <t>Base Cost * CPI-U Adjust</t>
  </si>
  <si>
    <t>Operations Year 1
* CPI-U Adjust</t>
  </si>
  <si>
    <t>Operations Year 2
* CPI-U Adjust</t>
  </si>
  <si>
    <t>Operations Year 3
* CPI-U Adjust</t>
  </si>
  <si>
    <t>Operations Year 4
* CPI-U Adjust</t>
  </si>
  <si>
    <t>Optional Operations Year 5
* CPI-U Adjust</t>
  </si>
  <si>
    <t>Optional Operations Year 6
* CPI-U Adjust</t>
  </si>
  <si>
    <t>Optional Operations Year 7
* CPI-U Adjust</t>
  </si>
  <si>
    <t>Optional Operations Year 8
* CPI-U Adjust</t>
  </si>
  <si>
    <t>Optional Operations Year 9
* CPI-U Adjust</t>
  </si>
  <si>
    <t>Variable Cost * CPI-U Adjust</t>
  </si>
  <si>
    <t>Annual Base Cost * 
CPI-U Adjust</t>
  </si>
  <si>
    <t>Monthly Variable Cost * CPI-U Adjust</t>
  </si>
  <si>
    <t>Pool Hour Cost 
* CPI-U Adjust</t>
  </si>
  <si>
    <t>Cost * CPI-U Adjust</t>
  </si>
  <si>
    <t>Base Conversion Cost
* CPI-U Adjust</t>
  </si>
  <si>
    <t>Total Variable Conversion Cost * CPI-U Adjust</t>
  </si>
  <si>
    <t>Schedule C-1: Cost of Operations Core</t>
  </si>
  <si>
    <t>Schedule C-2: Cost of Operations Option A (Financial)</t>
  </si>
  <si>
    <t xml:space="preserve">Claims Processing and Management Services Schedule D Enhancement Pool Hours </t>
  </si>
  <si>
    <t>Claims Processing and Management Services Core Scope of Work Operations Enhancement Pool Hour Costs (Based on Number of Active De-duplicated Members)</t>
  </si>
  <si>
    <t>Claims Processing and Management Services Option A (Financial) Scope of Work Operations Enhancement Pool Hour Costs (Based on Number of Active De-duplicated Members)</t>
  </si>
  <si>
    <t>Schedule C-3: Cost of Operations Option B (Call Center)</t>
  </si>
  <si>
    <t>Total Option B (Call Center) DDI</t>
  </si>
  <si>
    <t>Total Option B (Call Center) Operations</t>
  </si>
  <si>
    <t>Option B (Call Center) Grand Total</t>
  </si>
  <si>
    <t>Claims Processing and Management Services Option B (Call Center) Scope of Work Operations Enhancement Pool Hour Costs (Based on Number of Active De-duplicated Members)</t>
  </si>
  <si>
    <t>Total Option B (Federal Reporting) DDI</t>
  </si>
  <si>
    <t>Total Option C (Federal Reporting) Operations</t>
  </si>
  <si>
    <t>Option C (Federal Reporting) Grand Total</t>
  </si>
  <si>
    <t xml:space="preserve"> Schedule A-1: Claims Processing and Management Services Core Scope of Work Costs</t>
  </si>
  <si>
    <t>Claims Processing and Management Services Core Claims Solution Installation DDI</t>
  </si>
  <si>
    <t>Claims Processing and Management Services Core Scope of Work  DDI</t>
  </si>
  <si>
    <t>Claims Processing and Management Services Core Scope of Work Operations</t>
  </si>
  <si>
    <t>Claims Processing and Management Services DDI Requisitioned Integration Services Pool Hours and Cost</t>
  </si>
  <si>
    <t>Claims Processing and Management Services DDI Data Conversion Optional Years of Data Cost</t>
  </si>
  <si>
    <t>Claims Processing and Management Services Core Scope of Work DDI Enhancement Pool Hours</t>
  </si>
  <si>
    <t>Claims Processing and Management Services Core Scope of Work Operations Enhancement Pool Hours</t>
  </si>
  <si>
    <t>All Claims Processing and Management Services Core Scope of Work Costs</t>
  </si>
  <si>
    <t>Schedule A-2: Claims Processing and Management Services Option A (Financial) Scope of Work Costs</t>
  </si>
  <si>
    <t>Claims Processing and Management Services Option A DDI</t>
  </si>
  <si>
    <t>Claims Processing and Management Services Option A Operations</t>
  </si>
  <si>
    <t>Claims Processing and Management Services Option A DDI Enhancement Pool Hours</t>
  </si>
  <si>
    <t>Claims Processing and Management Services Option A Operations Enhancement Pool Hours</t>
  </si>
  <si>
    <t>All Claims Processing and Management Services Option A Costs</t>
  </si>
  <si>
    <t xml:space="preserve"> Schedule A-3: Claims Processing and Management Services Option B (Call Center) Scope of Work Costs</t>
  </si>
  <si>
    <t>Claims Processing and Management Services Option B DDI</t>
  </si>
  <si>
    <t>Claims Processing and Management Services Option B Operations</t>
  </si>
  <si>
    <t>Claims Processing and Management Services Option B DDI Enhancement Pool Hours</t>
  </si>
  <si>
    <t>Claims Processing and Management Services Option B Operations Enhancement Pool Hours</t>
  </si>
  <si>
    <t>All Claims Processing and Management Services Option B Costs</t>
  </si>
  <si>
    <t xml:space="preserve"> Schedule A-4: Claims Processing and Management Services Option C (Federal Reporting) Scope of Work Costs</t>
  </si>
  <si>
    <t>Claims Processing and Management Services Option C DDI</t>
  </si>
  <si>
    <t>Claims Processing and Management Services Option C Operations</t>
  </si>
  <si>
    <t>Claims Processing and Management Services Option C DDI Enhancement Pool Hours</t>
  </si>
  <si>
    <t>Claims Processing and Management Services Option C Operations Enhancement Pool Hours</t>
  </si>
  <si>
    <t>All Claims Processing and Management Services Option C Costs</t>
  </si>
  <si>
    <t xml:space="preserve">Claims Processing and Management Services Schedule B DDI Payment Milestones by Phase </t>
  </si>
  <si>
    <t>Schedule B-1: Claims Processing and Management Services Core Scope of Work 
 Claims Solution Installation for Agency</t>
  </si>
  <si>
    <t>Schedule B-2: Claims Processing and Management Services Core Scope of Work 
 Design, Development &amp; Implementation (DDI) Payment Milestone by Phase</t>
  </si>
  <si>
    <t>Schedule B-3: Claims Processing and Management Services Option A (Financial) Scope of Work 
 Design, Development &amp; Implementation (DDI) Payment Milestone by Phase</t>
  </si>
  <si>
    <t>Claims Processing and Management Services Option A</t>
  </si>
  <si>
    <t>Schedule B-4: Claims Processing and Management Services Option B (Call Center) Scope of Work 
 Design, Development &amp; Implementation (DDI) Payment Milestone by Phase</t>
  </si>
  <si>
    <t>Claims Processing and Management Services Option B</t>
  </si>
  <si>
    <t>Schedule B-5: Claims Processing and Management Services Option C (Federal Reporting) Scope of Work 
 Design, Development &amp; Implementation (DDI) Payment Milestone by Phase</t>
  </si>
  <si>
    <t>Claims Processing and Management Services Option C</t>
  </si>
  <si>
    <t>Claims Processing and Management Services Schedule C - Cost of Operations</t>
  </si>
  <si>
    <t>Claims Processing and Management Services Schedule E - Resource Hourly Rates</t>
  </si>
  <si>
    <t>Claims Processing and Management Services Core DDI Costs (Based on Number of Active De-duplicated Members)</t>
  </si>
  <si>
    <t>Claims Processing and Management Services Core Operations Costs (Based on Number of Active De-duplicated Members)</t>
  </si>
  <si>
    <t>Claims Processing and Management Services Core DDI Enhancement Pool Costs (Based on Number of Active De-duplicated Members)</t>
  </si>
  <si>
    <t>Claims Processing and Management Services Option A (Financial) DDI Costs (Based on Number of Active De-duplicated Members)</t>
  </si>
  <si>
    <t>Claims Processing and Management Services Option A (Financial) Operations Costs (Based on Number of Active De-duplicated Members)</t>
  </si>
  <si>
    <t>Claims Processing and Management Services Option A (Financial) DDI Enhancement Pool Costs (Based on Number of Active De-duplicated Members)</t>
  </si>
  <si>
    <t>Claims Processing and Management Services Option B (Call Center) DDI Costs (Based on Number of Active De-duplicated Members)</t>
  </si>
  <si>
    <t>Claims Processing and Management Services Option B (Call Center) Operations Costs (Based on Number of Active De-duplicated Members)</t>
  </si>
  <si>
    <t>Claims Processing and Management Services Option B (Call Center) DDI Enhancement Pool Costs (Based on Number of Active De-duplicated Members)</t>
  </si>
  <si>
    <t>Claims Processing and Management Services Option C (Federal Reporting) DDI Costs (Based on Number of Active De-duplicated Members)</t>
  </si>
  <si>
    <t>Claims Processing and Management Services Option C (Federal Reporting) Operations Costs (Based on Number of Active De-duplicated Members)</t>
  </si>
  <si>
    <t>Claims Processing and Management Services Option C (Federal Reporting) DDI Enhancement Pool Costs (Based on Number of Active De-duplicated Members)</t>
  </si>
  <si>
    <t>Claims Processing and Management Services Schedule J - Integration Service Types</t>
  </si>
  <si>
    <t xml:space="preserve">Development, Configuration and Build </t>
  </si>
  <si>
    <t>Development, Configuration and Build</t>
  </si>
  <si>
    <t xml:space="preserve">* The Claims Solution Installation is complete once the Contractor completes the Claim Solution Installation, provides access to designated Agency staff, and makes the solution ready for requirements confirmation and design session. The Claim Solution Installation percentage must be greater than or equal to the minimum percentage and less than or equal to the maximum percentage.  Example: Total Core DDI Costs = $10,000,000, the Claim Solution Installation Cost must be between $500,000 and $1,000,000 ($500,000/$10,000,000= 5% and $1,000,000/$10,000,000=10%). </t>
  </si>
  <si>
    <t>Operations Year one begins the first day of the month following the implementation of the Claims Solution</t>
  </si>
  <si>
    <t>Operations Year one begins the first day of the month following the implementation of the Financial Solution</t>
  </si>
  <si>
    <t>Operations Year one begins the first day of the month following the implementation of the Call Center Solution</t>
  </si>
  <si>
    <t>Operations Year one begins the first day of the month following the implementation of the Federal Reporting Solution</t>
  </si>
  <si>
    <t xml:space="preserve"> Schedule D-1: Enhancement Pool Hours Core</t>
  </si>
  <si>
    <t xml:space="preserve"> Schedule D-2: Enhancement Pool Hours Option A (Financial)</t>
  </si>
  <si>
    <t xml:space="preserve"> Schedule D-3: Enhancement Pool Hours Option B (Call Center)</t>
  </si>
  <si>
    <t xml:space="preserve"> Schedule D-4: Enhancement Pool Hours Option C (Federal Reporting)</t>
  </si>
  <si>
    <t>Operations Year one begins the first day of the month following the implementation of the Claims Solution and overlaps with the year of Certification.</t>
  </si>
  <si>
    <t>Operations Year one begins the first day of the month following the implementation of the Financial Solution and overlaps with the year of Certification.</t>
  </si>
  <si>
    <t>Operations Year one begins the first day of the month following the implementation of the Call Center Solution and overlaps with the year of Certification.</t>
  </si>
  <si>
    <t>Operations Year one begins the first day of the month following the implementation of the Federal Reporting Solution and overlaps with the year of Certification.</t>
  </si>
  <si>
    <t>DDI * CPI-U Adjust</t>
  </si>
  <si>
    <t>This schedule represents the hourly rates for resources in both the DDI and Operations phases</t>
  </si>
  <si>
    <t>Total Core Base + Group DDI * CPI-U Costs:</t>
  </si>
  <si>
    <t>Core Base DDI * CPI-U Costs:</t>
  </si>
  <si>
    <t>Total Core Base + Group Operations * CPI-U Costs:</t>
  </si>
  <si>
    <t>Core Base Operations * CPI-U Costs:</t>
  </si>
  <si>
    <t>Core DDI Enhancement Pool Hour * CPI-U Costs:</t>
  </si>
  <si>
    <t>Total Core DDI Enhancement Pool * CPI-U Costs:</t>
  </si>
  <si>
    <t>Total Core Operations Enhancement Pool * CPI-U Costs:</t>
  </si>
  <si>
    <t>Conversion Year 1 (Included in Contractors Base Cost):</t>
  </si>
  <si>
    <t>Conversion Year 2 (Included in Contractors Base Cost):</t>
  </si>
  <si>
    <t>Conversion Year 3 (Included in Contractors Base Cost):</t>
  </si>
  <si>
    <t>Minimum percent of Total DDI Cost cannot be less than the following percentages for each phase.*</t>
  </si>
  <si>
    <t>Maximum percent of Total DDI Cost cannot exceed the following percentages for each phase.*</t>
  </si>
  <si>
    <t>Minimum percent of total DDI cost cannot be less than the following percentages for each phase.*</t>
  </si>
  <si>
    <t>Maximum percent of total DDI cost cannot exceed the following percentages for each phase.*</t>
  </si>
  <si>
    <t>Option A (Financial) TOTAL</t>
  </si>
  <si>
    <t>Option A (Financial) GRAND TOTAL</t>
  </si>
  <si>
    <t>Option B (Call Center) TOTAL</t>
  </si>
  <si>
    <t>Option B (Call Center) GRAND TOTAL</t>
  </si>
  <si>
    <t>* The Grand Total cost for Schedule B-4 cannot exceed the "Total Option B DDI Cost" from Schedule H-1.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</si>
  <si>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 The Grand Total cost for Schedule B-3 cannot exceed the "Total Option A DDI Cost" from Schedule G-1.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</si>
  <si>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Installation and Access</t>
  </si>
  <si>
    <t>Schedule F - Claims Processing and Management Services Core Scope of Work Costs
Schedule F-1 Claims Processing and Management Services Core DDI Costs</t>
  </si>
  <si>
    <t>Schedule F - Claims Processing and Management Services Core Scope of Work Costs
Schedule F-2 Claims Processing and Management Services Core Operations Costs</t>
  </si>
  <si>
    <t>Schedule F - Claims Processing and Management Services Core Scope of Work Costs
Schedule F-3 Claims Processing and Management Services Core DDI Enhancement Pool Hour Costs</t>
  </si>
  <si>
    <t>Schedule F - Claims Processing and Management Services Core Scope of Work Costs
Schedule F-4 Claims Processing and Management Services Core Operations Enhancement Pool Hour Costs</t>
  </si>
  <si>
    <t>Schedule C-4: Cost of Operations Option C (Federal Reporting)</t>
  </si>
  <si>
    <t>Option C (Federal Reporting) TOTAL</t>
  </si>
  <si>
    <t>Option C (Federal Reporting) GRAND TOTAL</t>
  </si>
  <si>
    <t>Schedule G - Claims Processing and Management Services Option A (Financial) Scope of Work Costs
Schedule G-1 Claims Processing and Management Services Option A (Financial) DDI Costs</t>
  </si>
  <si>
    <t>Option A (Financial) Base DDI * CPI-U Costs:</t>
  </si>
  <si>
    <t>Total Option A (Financial) Base + Group DDI * CPI-U Costs:</t>
  </si>
  <si>
    <t>Schedule G - Claims Processing and Management Services Option A (Financial) Scope of Work Costs
Schedule G-2 Claims Processing and Management Services Option A (Financial) Operations Costs</t>
  </si>
  <si>
    <t xml:space="preserve"> Option A (Financial) Base Operations * CPI-U Costs:</t>
  </si>
  <si>
    <t>Total  Option A (Financial) Base + Group Operations * CPI-U Costs:</t>
  </si>
  <si>
    <t>Schedule G - Claims Processing and Management Services  Option A (Financial) Scope of Work Costs
Schedule G-3 Claims Processing and Management Services Option A (Financial) DDI Enhancement Pool Hour Costs</t>
  </si>
  <si>
    <t xml:space="preserve"> Option A (Financial) DDI Enhancement Pool Hour * CPI-U Costs:</t>
  </si>
  <si>
    <t>Total  Option A (Financial) DDI Enhancement Pool * CPI-U Costs:</t>
  </si>
  <si>
    <t>Schedule G - Claims Processing and Management Services Option A (Financial) Scope of Work Costs
Schedule G-4 Claims Processing and Management Services Option A (Financial) Operations Enhancement Pool Hour Costs</t>
  </si>
  <si>
    <t>Option A (Financial) Operations Enhancement Pool Hour  * CPI-U Costs:</t>
  </si>
  <si>
    <t>Total Option A (Financial) Operations Enhancement Pool * CPI-U Costs:</t>
  </si>
  <si>
    <t>Schedule H - Claims Processing and Management Services Option B (Call Center) Scope of Work Costs
Schedule H-1 Claims Processing and Management Services Option B (Call Center) DDI Costs</t>
  </si>
  <si>
    <t>Option B (Call Center) Base DDI * CPI-U Costs:</t>
  </si>
  <si>
    <t>Total Option B (Call Center) Base + Group DDI * CPI-U Costs:</t>
  </si>
  <si>
    <t>Schedule H - Claims Processing and Management Services Option B (Call Center) Scope of Work Costs
Schedule H-2 Claims Processing and Management Services Option B (Call Center) Operations Costs</t>
  </si>
  <si>
    <t>Option B (Call Center) Base Operations * CPI-U Costs:</t>
  </si>
  <si>
    <t>Total Option B (Call Center) Base + Group Operations * CPI-U Costs:</t>
  </si>
  <si>
    <t>Schedule H - Claims Processing and Management Services Option B (Call Center) Scope of Work Costs
Schedule H-3 Claims Processing and Management Services Option B (Call Center) DDI Enhancement Pool Hour Costs</t>
  </si>
  <si>
    <t>Option B (Call Center) DDI Enhancement Pool Hour * CPI-U Costs:</t>
  </si>
  <si>
    <t>Total Option B (Call Center) DDI Enhancement Pool * CPI-U Costs:</t>
  </si>
  <si>
    <t>Schedule H - Claims Processing and Management Services Option B (Call Center) Scope of Work Costs
Schedule H-4 Claims Processing and Management Services Option B (Call Center) Operations Enhancement Pool Hour Costs</t>
  </si>
  <si>
    <t>Option B (Call Center) Operations Enhancement Pool Hour  * CPI-U Costs:</t>
  </si>
  <si>
    <t>Total Option B (Call Center) Operations Enhancement Pool * CPI-U Costs:</t>
  </si>
  <si>
    <t>Schedule I - Claims Processing and Management Services Option C (Federal Reporting) Scope of Work Costs
Schedule I-1 Claims Processing and Management Services Option C (Federal Reporting) DDI Costs</t>
  </si>
  <si>
    <t>Option C (Federal Reporting) Base DDI * CPI-U Costs:</t>
  </si>
  <si>
    <t>Total Option C (Federal Reporting) Base + Group DDI * CPI-U Costs:</t>
  </si>
  <si>
    <t>Schedule I - Claims Processing and Management Services Option C (Federal Reporting) Scope of Work Costs
Schedule I-2 Claims Processing and Management Services Option C (Federal Reporting) Operations Costs</t>
  </si>
  <si>
    <t>Option C (Federal Reporting) Base Operations * CPI-U Costs:</t>
  </si>
  <si>
    <t>Total Option C (Federal Reporting) Base + Group Operations * CPI-U Costs:</t>
  </si>
  <si>
    <t>Schedule I - Claims Processing and Management Services Option C (Federal Reporting) Scope of Work Costs
Schedule I-3 Claims Processing and Management Services Option C (Federal Reporting) DDI Enhancement Pool Hour Costs</t>
  </si>
  <si>
    <t>Option C (Federal Reporting) DDI Enhancement Pool Hour * CPI-U Costs:</t>
  </si>
  <si>
    <t>Total Option C (Federal Reporting) DDI Enhancement Pool * CPI-U Costs:</t>
  </si>
  <si>
    <t>Option C (Federal Reporting) Operations Enhancement Pool Hour  * CPI-U Costs:</t>
  </si>
  <si>
    <t>Total Option C (Federal Reporting) Operations Enhancement Pool * CPI-U Costs:</t>
  </si>
  <si>
    <t>* The Grand Total cost for Schedule B-5 cannot exceed the "Total Option C DDI Cost" from Schedule I-1.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</si>
  <si>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&lt;--- Check Sum</t>
  </si>
  <si>
    <t xml:space="preserve">Claims Services Schedule A - Cost Summary </t>
  </si>
  <si>
    <t>Schedule I - Claims Processing and Management Services Option C (Federal Reporting) Scope of Work Costs
Schedule I-4 Claims Processing and Management Services Option C (Federal Reporting) Operations Enhancement Pool Hour Costs</t>
  </si>
  <si>
    <t>Claims Processing and Management Services Option C (Federal Reporting) Scope of Work Operations Enhancement Pool Hour Costs (Based on Number of Active De-duplicated Members)</t>
  </si>
  <si>
    <t>Will the Participating State use Option A (Financial)?</t>
  </si>
  <si>
    <t>Yes</t>
  </si>
  <si>
    <t>No</t>
  </si>
  <si>
    <t>Will the Participating State use Option B (Contact Center/Call Center)?</t>
  </si>
  <si>
    <t>Will the Participating State use Option C (Federal Reporting)?</t>
  </si>
  <si>
    <t>Year 4 Variable Rate:</t>
  </si>
  <si>
    <t>Participating Addendum Options</t>
  </si>
  <si>
    <t>Total Number of De-duplicated Members (Total Members)</t>
  </si>
  <si>
    <t>Claims Processing and Management Services Option D (State Specific Requirements) DDI Costs (Based on Number of Active De-duplicated Members)</t>
  </si>
  <si>
    <t>Claims Processing and Management Services Option D (State Specific Requirements) Operations Costs (Based on Number of Active De-duplicated Members)</t>
  </si>
  <si>
    <t>Claims Processing and Management Services Option D (State Specific Requirements) DDI Enhancement Pool Costs (Based on Number of Active De-duplicated Members)</t>
  </si>
  <si>
    <t>Claims Processing and Management Services Option D (State Specific Requirements) Scope of Work Operations Enhancement Pool Hour Costs (Based on Number of Active De-duplicated Members)</t>
  </si>
  <si>
    <t>Pool Hours by Schedule</t>
  </si>
  <si>
    <t>Schedule M - Claims Processing and Management Services Option D (State Specific Requirements) Scope of Work Costs
Schedule M-3 Claims Processing and Management Services Option D (State Specific Requirements) DDI Enhancement Pool Hour Costs</t>
  </si>
  <si>
    <t>Schedule M - Claims Processing and Management Services Option D (State Specific Requirements) Scope of Work Costs
Schedule M-4 Claims Processing and Management Services Option D (State Specific Requirements) Operations Enhancement Pool Hour Costs</t>
  </si>
  <si>
    <t>Schedule M - Claims Processing and Management Services Option D (State Specific Requirements) Scope of Work Costs
Schedule M-1 Claims Processing and Management Services Option D (State Specific Requirements) DDI Costs</t>
  </si>
  <si>
    <t>Sch F (3, 4)</t>
  </si>
  <si>
    <t>Sch G (3, 4)</t>
  </si>
  <si>
    <t>Sch I
(3, 4)</t>
  </si>
  <si>
    <t>Sch M
(3, 4)</t>
  </si>
  <si>
    <t>Choose Yes/No</t>
  </si>
  <si>
    <t>Will the Participating State use Option D (State Specific)?*</t>
  </si>
  <si>
    <t>*This will be done in the Participating Addendum Process</t>
  </si>
  <si>
    <t>DDI Enhancement Pool Hours (F-3, G-3, H-3, I-3, M-3)</t>
  </si>
  <si>
    <t>Operations Enhancement pool hours (F-4, G-4, H-4, I-4, M-4)</t>
  </si>
  <si>
    <t>Sch H 
(3, 4)</t>
  </si>
  <si>
    <t>Participating State Information</t>
  </si>
  <si>
    <t>NOTE: Please see RFP Section 3.10.1.4.1 titled "Integration Services Type Definition" for a more complete definition of each integration service type listed above.
The Contractor should allocate the hours across the Resource Types applicable for each Integration Service Type.  If a Resource Type is not required for a specific Integration Service Type, put zero (0) in the Hours column. When an Integration Service is required, the Contractor will evaluate the Integration Service and document the detailed requirements.  Using the detailed requirements, the Contractor will propose the Integration Service Type to the Department.  Once the Department and Contractor mutually agree on the Integration Service Type, the value indicated in the "Total Fixed Hours..." row for each Integration Service Type will be the total hours that the Department will reimburse the Contractor for the respective Integration Service Type regardless of the actual level of effort required to complete the work.</t>
  </si>
  <si>
    <t>OMC30: The Contractor shall provide 7,500 system enhancement pool hours for the duration of the DDI phase of the contract. The cost of these 7,500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</si>
  <si>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OMC31:The Contractor will provide 4,000 system enhancement pool hours during the Operations phase per operations year. The cost of these annual 4,000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</si>
  <si>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OMC32: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</si>
  <si>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OMC33:The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</si>
  <si>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OMC34: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</si>
  <si>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OMC35:The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</si>
  <si>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OMC36: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</si>
  <si>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OMC37:The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</si>
  <si>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OMC38: The Contractor shall provide 3,000 system enhancement pool hours for the duration of the DDI phase of the contract. The cost of these 3,000 system enhancement pool hours are included in the offeror's fixed price and included in Attachment G Pricing Schedules, Schedule D-Enhancement Pool Hours. The System Enhancement Pool for DDI includes personnel cost for all resources supporting the system enhancement effort. The unused system enhancement pool hours for DDI will be rolled over to the system enhancement pool for Operations or the number or system enhancement pool hours may be adjusted downward, at the discretion of the State.  Any reduction in the number of system enhancement pool hours for DDI will require one month notification by the State, and the cost of the contract will be reduced proportional to the cost of the reduction in system enhancement pool hours eliminated using the rates provided in Attachment G, Claims Pricing Schedules, Schedule D-Enhancement Pool Hours.</t>
  </si>
  <si>
    <t>OMC39:The Contractor will provide 2,000 system enhancement pool hours during the Operations phase per operations year. The cost of these annual 2,000 system enhancement pool hours are included in the Offeror's fixed price and included in Attachment G Pricing Schedules, Schedule D-Enhancement Pool Hours. The System Enhancement Pool includes personnel cost for all staff supporting the system enhancement effort.  Unused system enhancement pool hours for each year of operations may be rolled forward to the next operations year or the number of system enhancement pool hours may be adjusted downward, at the discretion of the State. Any reduction in the number of system enhancement pool hours for operations will require a one month notification by the State, and the cost of the contract will be reduced proportional to the cost of the reduction in system enhancement pool hours eliminated using the rates provided in Attachment G Pricing Schedules, Schedule D-Enhancement Pool Hours. The cost of the contract will be reduced proportional to the cost of the unused hours using the rates provided in Attachment G Pricing Schedules, Schedule D-Enhancement Pool Hours.</t>
  </si>
  <si>
    <t xml:space="preserve"> Schedule A-5: Claims Processing and Management Services Option D (State Specific Requirements) Scope of Work Costs</t>
  </si>
  <si>
    <t>Claims Processing and Management Services Option D DDI</t>
  </si>
  <si>
    <t>Claims Processing and Management Services Option D Operations</t>
  </si>
  <si>
    <t>Claims Processing and Management Services Option D DDI Enhancement Pool Hours</t>
  </si>
  <si>
    <t>Claims Processing and Management Services Option D Operations Enhancement Pool Hours</t>
  </si>
  <si>
    <t>All Claims Processing and Management Services Option D Costs</t>
  </si>
  <si>
    <t>Integration Service Type Category</t>
  </si>
  <si>
    <t>Claims Processing and Management Services Schedule K - DDI Requisitioned Integration Services Pool Hours and Cost</t>
  </si>
  <si>
    <t>Insert "Total Option A (Financial) Base + Group DDI * CPI-U Costs" from Schedule G, Tab G-1</t>
  </si>
  <si>
    <t>Insert "Total Core Base + Group Operations * CPI-U Costs" from Schedule F, Tab F-2</t>
  </si>
  <si>
    <t>Insert "Total Core DDI Enhancement Pool * CPI-U Costs" from Schedule F, Tab F-3</t>
  </si>
  <si>
    <t>Insert "Total Core Operations Enhancement Pool * CPI-U Costs" from Schedule F, Tab F-4</t>
  </si>
  <si>
    <t>Total Cost for DDI Requisitioned Integration Services Pool Hours Cost &amp; CPI-U Adjusted Cost:</t>
  </si>
  <si>
    <t>**  The Contractor should enter the total cost for the Integration Services Pool Hours in E14 for the total hours identified in cell C12.</t>
  </si>
  <si>
    <t>***  Cell F14 is a calculated by dividing the value in E14 by the value in C12.</t>
  </si>
  <si>
    <t>Total Optional Conversion Years of Data Costs * CPI-U Costs:</t>
  </si>
  <si>
    <t>Insert "Total Cost for DDI Requisitioned Integration Services Pool Hours Cost &amp; CPI-U Adjusted Cost" from Schedule K cell F14</t>
  </si>
  <si>
    <t>Insert "Total Optional Conversion Years of Data Costs * CPI-U Costs" from Schedule L cell C26</t>
  </si>
  <si>
    <t>Core Operations Enhancement Pool Hour:</t>
  </si>
  <si>
    <t>Annual Variable Cost
CPI-U Adjusted</t>
  </si>
  <si>
    <t>Total Annual Operations Cost
CPI-U Adjusted</t>
  </si>
  <si>
    <t>Insert "Total Core Base + Group DDI * CPI-U Costs" from Schedule F, Tab F-1 less "Total Claim Solution Installation Cost" from Schedule B, Schedule B-1</t>
  </si>
  <si>
    <t>Insert "Total  Option A (Financial) Base + Group Operations * CPI-U Costs" from Schedule G, Tab G-2</t>
  </si>
  <si>
    <t>Insert "Total  Option A (Financial) DDI Enhancement Pool * CPI-U Costs" from Schedule G, Tab G-3</t>
  </si>
  <si>
    <t>Insert "Total Option A (Financial) Operations Enhancement Pool * CPI-U Costs" from Schedule G, Tab G-4</t>
  </si>
  <si>
    <t>Insert "Total Option B (Call Center) Base + Group DDI * CPI-U Costs" from Schedule H, Tab H-1</t>
  </si>
  <si>
    <t>Insert "Total Option B (Call Center) Base + Group Operations * CPI-U Costs" from Schedule H, Tab H-2</t>
  </si>
  <si>
    <t>Insert "Total Option B (Call Center) DDI Enhancement Pool * CPI-U Costs" from Schedule H, Tab H-3</t>
  </si>
  <si>
    <t>Insert "Total Option B (Call Center) Operations Enhancement Pool * CPI-U Costs" from Schedule H, Tab H-4</t>
  </si>
  <si>
    <t>Insert "Total Option C (Federal Reporting) Base + Group DDI * CPI-U Costs" from Schedule I, Tab I-1</t>
  </si>
  <si>
    <t>Insert "Total Option C (Federal Reporting) Base + Group Operations * CPI-U Costs" from Schedule I, Tab I-2</t>
  </si>
  <si>
    <t>Insert "Total Option C (Federal Reporting) DDI Enhancement Pool * CPI-U Costs" from Schedule I, Tab I-3</t>
  </si>
  <si>
    <t>Insert "Total Option C (Federal Reporting) Operations Enhancement Pool * CPI-U Costs" from Schedule I, Tab I-4</t>
  </si>
  <si>
    <t>Total Option D (State Specific Requirements) Base + Group DDI * CPI-U Costs:</t>
  </si>
  <si>
    <t>Total Option D (State Specific Requirements) Base + Group Operations * CPI-U Costs:</t>
  </si>
  <si>
    <t>Total Option D (State Specific Requirements) DDI Enhancement Pool * CPI-U Costs:</t>
  </si>
  <si>
    <t>Total Option D (State Specific Requirements) Operations Enhancement Pool * CPI-U Costs:</t>
  </si>
  <si>
    <t>Insert "Total Option D (State Specific Requirements) Base + Group DDI * CPI-U Costs" from Schedule M, Tab M-1</t>
  </si>
  <si>
    <t>Insert "Total Option D (State Specific Requirements) Base + Group Operations * CPI-U Costs" from Schedule M, Tab M-2</t>
  </si>
  <si>
    <t>Insert "Total Option D (State Specific Requirements) DDI Enhancement Pool * CPI-U Costs" from Schedule M, Tab M-3</t>
  </si>
  <si>
    <t>Insert "Total Option D (State Specific Requirements) Operations Enhancement Pool * CPI-U Costs" from Schedule M, Tab M-4</t>
  </si>
  <si>
    <t>Schedule B-6: Claims Processing and Management Services Option D (State Specific Requirements) Scope of Work 
 Design, Development &amp; Implementation (DDI) Payment Milestone by Phase</t>
  </si>
  <si>
    <t>Claims Processing and Management Services Option D</t>
  </si>
  <si>
    <t>* The Grand Total cost for Schedule B-6 cannot exceed the "Total Option D DDI Cost" from Schedule M-1.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</si>
  <si>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Schedule C-5: Cost of Operations Option D (State Specific Requirements)</t>
  </si>
  <si>
    <t>Option D Operations Year 1</t>
  </si>
  <si>
    <t>Option D Operations Year 2</t>
  </si>
  <si>
    <t>Option D Operations Year 3</t>
  </si>
  <si>
    <t>Option D Operations Year 4</t>
  </si>
  <si>
    <t>Option D Operations Optional Year 5</t>
  </si>
  <si>
    <t>Option D Operations Optional Year 6</t>
  </si>
  <si>
    <t>Option D Operations Optional Year 7</t>
  </si>
  <si>
    <t>Option D Operations Optional Year 8</t>
  </si>
  <si>
    <t>Option D Operations Optional Year 9</t>
  </si>
  <si>
    <t>Option D (State Specific Requirements) TOTAL</t>
  </si>
  <si>
    <t>Option D (State Specific Requirements) GRAND TOTAL</t>
  </si>
  <si>
    <t>Option D DDI - 3,000 hours</t>
  </si>
  <si>
    <t>Option D Operations Year 1 - 2,000 hours</t>
  </si>
  <si>
    <t>Option D Operations Year 2 - 2,000 hours</t>
  </si>
  <si>
    <t>Option D Operations Year 3 - 2,000 hours</t>
  </si>
  <si>
    <t>Option D Operations Year 4 - 2,000 hours</t>
  </si>
  <si>
    <t>Option D Optional Operations Year 1 - 2,000 hours</t>
  </si>
  <si>
    <t>Option D Optional Operations Year 2 - 2,000 hours</t>
  </si>
  <si>
    <t>Option D Optional Operations Year 3 - 2,000 hours</t>
  </si>
  <si>
    <t>Option D Optional Operations Year 4 - 2,000 hours</t>
  </si>
  <si>
    <t>Option D Optional Operations Year 5 - 2,000 hours</t>
  </si>
  <si>
    <t xml:space="preserve"> Schedule D-5: Enhancement Pool Hours Option D (State Specific Requirements)</t>
  </si>
  <si>
    <t>Total Option B (State Specific Requirements) DDI</t>
  </si>
  <si>
    <t>Total Option D (State Specific Requirements) Operations</t>
  </si>
  <si>
    <t>Option D (State Specific Requirements) Grand Total</t>
  </si>
  <si>
    <t>Operations Year one begins the first day of the month following the implementation of the State Specific Requirements Solution and overlaps with the year of Certification.</t>
  </si>
  <si>
    <t>Schedule M - Claims Processing and Management Services Option D (State Specific Requirements) Scope of Work Costs
Schedule M-2 Claims Processing and Management Services Option D (State Specific Requirements) Operations Costs</t>
  </si>
  <si>
    <t>DDI Requisitioned Integration Services Pool Average Hourly Rate &amp; CPI-U Adjusted Hourly Rate:</t>
  </si>
  <si>
    <t>*  The values found in C7 through C11 are derived by multiplying the value in each cell in column B by the fixed hour amounts found in Schedule J.</t>
  </si>
  <si>
    <t>Technical Manager</t>
  </si>
  <si>
    <t>Integration Lead</t>
  </si>
  <si>
    <t>Claims Manager</t>
  </si>
  <si>
    <t>Operations Manager</t>
  </si>
  <si>
    <t>Security Lead</t>
  </si>
  <si>
    <t>Architecture Lead</t>
  </si>
  <si>
    <t>System Architect</t>
  </si>
  <si>
    <t>Sr. System Architect</t>
  </si>
  <si>
    <t>Configuration Specialist</t>
  </si>
  <si>
    <t>Sr. Configuration Specialist</t>
  </si>
  <si>
    <t>Infrastructure Lead</t>
  </si>
  <si>
    <t>Infrastructure Analyst</t>
  </si>
  <si>
    <t>Database Lead</t>
  </si>
  <si>
    <t>Database Analyst</t>
  </si>
  <si>
    <t>Sr. Database Administrator</t>
  </si>
  <si>
    <t>Testing Lead</t>
  </si>
  <si>
    <t xml:space="preserve">Sr. Data Scientist </t>
  </si>
  <si>
    <t>Data Scientist</t>
  </si>
  <si>
    <t>Data Analyst</t>
  </si>
  <si>
    <t>Data Engineer</t>
  </si>
  <si>
    <t>Data Architect</t>
  </si>
  <si>
    <t>Data Developer</t>
  </si>
  <si>
    <t xml:space="preserve">System Analyst </t>
  </si>
  <si>
    <t>Sr. System Analyst</t>
  </si>
  <si>
    <t>Sr. Business Analyst</t>
  </si>
  <si>
    <t>Certification Lead</t>
  </si>
  <si>
    <t>Training Lead</t>
  </si>
  <si>
    <t>Type of Resource</t>
  </si>
  <si>
    <t>* The Grand Total cost for Schedule B-2 cannot exceed the "Total Core DDI Cost" from Schedule F-1 less the total cost from Schedule B-1 above.  The sum of four phases must equal the grand total (100% ). The phase percentage must be greater than or equal to the minimum percentage and less than or equal to the maximum percentage.  Example: Total DDI Cost = $1,000,000, the Development Configuration and Build Cost must be between $50,000 and $350,000 ($50,000/$1,000,000= 5% and $350,000/$1,000,000=35%).  The sum of four phase percentages must equal 100%.  Example: Development Configuration and Build = 25% User Acceptance Testing and Integration Testing = 20% Implementation and Acceptance = 40% Certification = 15%</t>
  </si>
  <si>
    <t>Claims Resolution Analyst</t>
  </si>
  <si>
    <t xml:space="preserve">Member/Provider Service Representative </t>
  </si>
  <si>
    <t>Member/Provider Service Lead</t>
  </si>
  <si>
    <t>UI/UX Designer</t>
  </si>
  <si>
    <t>Member/Provider Service Manager</t>
  </si>
  <si>
    <t>Financial/Federal Reporting Manager</t>
  </si>
  <si>
    <t>Financial/Federal Reporting Lead</t>
  </si>
  <si>
    <t>Quality Analyst</t>
  </si>
  <si>
    <t>Quality Lead</t>
  </si>
  <si>
    <t>Quality Manager</t>
  </si>
  <si>
    <t>Financial/Federal Reporting Analyst</t>
  </si>
  <si>
    <t>Attachment G - Tier 4 Claims Pricing Schedules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</si>
</sst>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_(&quot;$&quot;* \(#,##0.00\);_(&quot;$&quot;* &quot;-&quot;??_);_(@_)"/>
    <numFmt numFmtId="43" formatCode="_(* #,##0.00_);_(* \(#,##0.00\);_(* &quot;-&quot;??_);_(@_)"/>
    <numFmt numFmtId="164" formatCode="&quot;$&quot;#,##0.00;[Red]&quot;$&quot;#,##0.00"/>
    <numFmt numFmtId="165" formatCode="_(* #,##0_);_(* \(#,##0\);_(* &quot;-&quot;??_);_(@_)"/>
    <numFmt numFmtId="166" formatCode="_(&quot;$&quot;* #,##0.000_);_(&quot;$&quot;* \(#,##0.000\);_(&quot;$&quot;* &quot;-&quot;??_);_(@_)"/>
    <numFmt numFmtId="167" formatCode="_(&quot;$&quot;* #,##0.0000_);_(&quot;$&quot;* \(#,##0.0000\);_(&quot;$&quot;* &quot;-&quot;??_);_(@_)"/>
    <numFmt numFmtId="168" formatCode="_(&quot;$&quot;* #,##0.0000_);_(&quot;$&quot;* \(#,##0.0000\);_(&quot;$&quot;* &quot;-&quot;????_);_(@_)"/>
    <numFmt numFmtId="169" formatCode="#0.000"/>
    <numFmt numFmtId="170" formatCode="&quot;$&quot;#,##0.00"/>
    <numFmt numFmtId="171" formatCode="0.000000"/>
    <numFmt numFmtId="172" formatCode="_(&quot;$&quot;* #,##0_);_(&quot;$&quot;* \(#,##0\);_(&quot;$&quot;* &quot;-&quot;??_);_(@_)"/>
    <numFmt numFmtId="173" formatCode="&quot;$&quot;#,##0;[Red]&quot;$&quot;#,##0"/>
    <numFmt numFmtId="174" formatCode="0.000"/>
  </numFmts>
  <fonts count="30" x14ac:knownFonts="1">
    <font>
      <sz val="11"/>
      <color theme="1"/>
      <name val="Calibri"/>
      <family val="2"/>
      <scheme val="minor"/>
    </font>
    <font>
      <sz val="11"/>
      <color theme="1"/>
      <name val="Arial"/>
      <family val="2"/>
    </font>
    <font>
      <b/>
      <sz val="14"/>
      <color theme="1"/>
      <name val="Arial"/>
      <family val="2"/>
    </font>
    <font>
      <b/>
      <sz val="12"/>
      <color theme="1"/>
      <name val="Arial"/>
      <family val="2"/>
    </font>
    <font>
      <sz val="12"/>
      <color theme="1"/>
      <name val="Arial"/>
      <family val="2"/>
    </font>
    <font>
      <i/>
      <sz val="10"/>
      <color theme="1"/>
      <name val="Arial"/>
      <family val="2"/>
    </font>
    <font>
      <b/>
      <sz val="11"/>
      <color theme="1"/>
      <name val="Arial"/>
      <family val="2"/>
    </font>
    <font>
      <b/>
      <sz val="12"/>
      <color theme="0"/>
      <name val="Arial"/>
      <family val="2"/>
    </font>
    <font>
      <sz val="12"/>
      <color theme="0"/>
      <name val="Arial"/>
      <family val="2"/>
    </font>
    <font>
      <sz val="11"/>
      <color theme="1"/>
      <name val="Calibri"/>
      <family val="2"/>
      <scheme val="minor"/>
    </font>
    <font>
      <b/>
      <sz val="14"/>
      <color theme="0"/>
      <name val="Arial"/>
      <family val="2"/>
    </font>
    <font>
      <i/>
      <sz val="11"/>
      <color theme="1"/>
      <name val="Arial"/>
      <family val="2"/>
    </font>
    <font>
      <b/>
      <i/>
      <sz val="9"/>
      <color theme="1"/>
      <name val="Arial"/>
      <family val="2"/>
    </font>
    <font>
      <sz val="14"/>
      <color theme="1"/>
      <name val="Arial"/>
      <family val="2"/>
    </font>
    <font>
      <sz val="11"/>
      <color theme="0"/>
      <name val="Arial"/>
      <family val="2"/>
    </font>
    <font>
      <b/>
      <sz val="11"/>
      <color theme="0"/>
      <name val="Arial"/>
      <family val="2"/>
    </font>
    <font>
      <b/>
      <sz val="12"/>
      <name val="Arial"/>
      <family val="2"/>
    </font>
    <font>
      <sz val="10"/>
      <name val="Arial"/>
      <family val="2"/>
    </font>
    <font>
      <sz val="10"/>
      <color theme="1"/>
      <name val="Arial"/>
      <family val="2"/>
    </font>
    <font>
      <b/>
      <i/>
      <sz val="11"/>
      <color theme="1"/>
      <name val="Arial"/>
      <family val="2"/>
    </font>
    <font>
      <b/>
      <sz val="11"/>
      <color theme="1"/>
      <name val="Calibri"/>
      <family val="2"/>
      <scheme val="minor"/>
    </font>
    <font>
      <sz val="12"/>
      <color theme="1"/>
      <name val="Calibri"/>
      <family val="2"/>
      <scheme val="minor"/>
    </font>
    <font>
      <b/>
      <sz val="16"/>
      <color theme="1"/>
      <name val="Calibri"/>
      <family val="2"/>
      <scheme val="minor"/>
    </font>
    <font>
      <b/>
      <sz val="12"/>
      <color theme="1"/>
      <name val="Calibri"/>
      <family val="2"/>
      <scheme val="minor"/>
    </font>
    <font>
      <b/>
      <sz val="10"/>
      <color theme="1"/>
      <name val="Arial"/>
      <family val="2"/>
    </font>
    <font>
      <sz val="10"/>
      <color theme="1"/>
      <name val="Calibri"/>
      <family val="2"/>
      <scheme val="minor"/>
    </font>
    <font>
      <b/>
      <i/>
      <sz val="10"/>
      <color theme="1"/>
      <name val="Arial"/>
      <family val="2"/>
    </font>
    <font>
      <i/>
      <sz val="10"/>
      <color theme="1"/>
      <name val="Calibri"/>
      <family val="2"/>
      <scheme val="minor"/>
    </font>
    <font>
      <sz val="11"/>
      <color theme="0"/>
      <name val="Calibri"/>
      <family val="2"/>
      <scheme val="minor"/>
    </font>
    <font>
      <b/>
      <sz val="1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rgb="FF002060"/>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7" tint="0.59999389629810485"/>
        <bgColor indexed="64"/>
      </patternFill>
    </fill>
  </fills>
  <borders count="106">
    <border>
      <left/>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right/>
      <top style="medium">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style="thin">
        <color auto="1"/>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medium">
        <color auto="1"/>
      </left>
      <right/>
      <top/>
      <bottom style="thin">
        <color indexed="64"/>
      </bottom>
      <diagonal/>
    </border>
    <border>
      <left/>
      <right style="medium">
        <color indexed="64"/>
      </right>
      <top style="thin">
        <color indexed="64"/>
      </top>
      <bottom style="medium">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style="thick">
        <color indexed="64"/>
      </left>
      <right style="medium">
        <color auto="1"/>
      </right>
      <top style="medium">
        <color auto="1"/>
      </top>
      <bottom style="thin">
        <color auto="1"/>
      </bottom>
      <diagonal/>
    </border>
    <border>
      <left style="thin">
        <color indexed="64"/>
      </left>
      <right style="thick">
        <color indexed="64"/>
      </right>
      <top style="medium">
        <color indexed="64"/>
      </top>
      <bottom style="thin">
        <color indexed="64"/>
      </bottom>
      <diagonal/>
    </border>
    <border>
      <left style="thick">
        <color indexed="64"/>
      </left>
      <right style="medium">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medium">
        <color indexed="64"/>
      </right>
      <top/>
      <bottom style="thin">
        <color indexed="64"/>
      </bottom>
      <diagonal/>
    </border>
    <border>
      <left style="thick">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medium">
        <color indexed="64"/>
      </bottom>
      <diagonal/>
    </border>
    <border>
      <left style="thick">
        <color indexed="64"/>
      </left>
      <right/>
      <top/>
      <bottom/>
      <diagonal/>
    </border>
    <border>
      <left style="thick">
        <color indexed="64"/>
      </left>
      <right/>
      <top/>
      <bottom style="thick">
        <color indexed="64"/>
      </bottom>
      <diagonal/>
    </border>
    <border>
      <left/>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right style="thick">
        <color indexed="64"/>
      </right>
      <top/>
      <bottom style="thin">
        <color indexed="64"/>
      </bottom>
      <diagonal/>
    </border>
    <border>
      <left/>
      <right style="thick">
        <color indexed="64"/>
      </right>
      <top/>
      <bottom/>
      <diagonal/>
    </border>
    <border>
      <left/>
      <right style="thick">
        <color indexed="64"/>
      </right>
      <top/>
      <bottom style="thick">
        <color indexed="64"/>
      </bottom>
      <diagonal/>
    </border>
    <border>
      <left/>
      <right style="thick">
        <color indexed="64"/>
      </right>
      <top style="thin">
        <color indexed="64"/>
      </top>
      <bottom style="thin">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top style="thin">
        <color indexed="64"/>
      </top>
      <bottom style="medium">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medium">
        <color indexed="64"/>
      </left>
      <right style="thick">
        <color indexed="64"/>
      </right>
      <top style="medium">
        <color indexed="64"/>
      </top>
      <bottom/>
      <diagonal/>
    </border>
    <border>
      <left style="medium">
        <color indexed="64"/>
      </left>
      <right style="thick">
        <color indexed="64"/>
      </right>
      <top style="thin">
        <color indexed="64"/>
      </top>
      <bottom style="thin">
        <color indexed="64"/>
      </bottom>
      <diagonal/>
    </border>
    <border>
      <left style="medium">
        <color indexed="64"/>
      </left>
      <right style="thick">
        <color indexed="64"/>
      </right>
      <top/>
      <bottom/>
      <diagonal/>
    </border>
    <border>
      <left style="medium">
        <color indexed="64"/>
      </left>
      <right/>
      <top/>
      <bottom style="thick">
        <color indexed="64"/>
      </bottom>
      <diagonal/>
    </border>
    <border>
      <left style="thin">
        <color indexed="64"/>
      </left>
      <right/>
      <top/>
      <bottom style="thick">
        <color indexed="64"/>
      </bottom>
      <diagonal/>
    </border>
    <border>
      <left style="thick">
        <color auto="1"/>
      </left>
      <right/>
      <top style="thick">
        <color auto="1"/>
      </top>
      <bottom style="thin">
        <color indexed="64"/>
      </bottom>
      <diagonal/>
    </border>
    <border>
      <left/>
      <right/>
      <top style="thick">
        <color auto="1"/>
      </top>
      <bottom style="thin">
        <color indexed="64"/>
      </bottom>
      <diagonal/>
    </border>
    <border>
      <left/>
      <right style="thick">
        <color auto="1"/>
      </right>
      <top style="thick">
        <color auto="1"/>
      </top>
      <bottom style="thin">
        <color indexed="64"/>
      </bottom>
      <diagonal/>
    </border>
    <border>
      <left style="thick">
        <color auto="1"/>
      </left>
      <right/>
      <top style="medium">
        <color indexed="64"/>
      </top>
      <bottom/>
      <diagonal/>
    </border>
    <border>
      <left/>
      <right style="thick">
        <color auto="1"/>
      </right>
      <top style="medium">
        <color indexed="64"/>
      </top>
      <bottom/>
      <diagonal/>
    </border>
    <border>
      <left style="thick">
        <color auto="1"/>
      </left>
      <right style="thin">
        <color indexed="64"/>
      </right>
      <top/>
      <bottom style="medium">
        <color indexed="64"/>
      </bottom>
      <diagonal/>
    </border>
    <border>
      <left style="thin">
        <color indexed="64"/>
      </left>
      <right style="thick">
        <color auto="1"/>
      </right>
      <top/>
      <bottom style="medium">
        <color indexed="64"/>
      </bottom>
      <diagonal/>
    </border>
    <border>
      <left style="thick">
        <color auto="1"/>
      </left>
      <right/>
      <top style="thin">
        <color indexed="64"/>
      </top>
      <bottom style="thin">
        <color indexed="64"/>
      </bottom>
      <diagonal/>
    </border>
    <border>
      <left style="thick">
        <color auto="1"/>
      </left>
      <right style="thin">
        <color indexed="64"/>
      </right>
      <top style="thin">
        <color indexed="64"/>
      </top>
      <bottom style="thin">
        <color indexed="64"/>
      </bottom>
      <diagonal/>
    </border>
    <border>
      <left style="thick">
        <color auto="1"/>
      </left>
      <right style="thin">
        <color indexed="64"/>
      </right>
      <top style="thin">
        <color indexed="64"/>
      </top>
      <bottom style="medium">
        <color indexed="64"/>
      </bottom>
      <diagonal/>
    </border>
    <border>
      <left style="thick">
        <color auto="1"/>
      </left>
      <right/>
      <top/>
      <bottom style="medium">
        <color indexed="64"/>
      </bottom>
      <diagonal/>
    </border>
    <border>
      <left/>
      <right style="thick">
        <color auto="1"/>
      </right>
      <top/>
      <bottom style="medium">
        <color indexed="64"/>
      </bottom>
      <diagonal/>
    </border>
    <border>
      <left style="thick">
        <color indexed="64"/>
      </left>
      <right style="medium">
        <color indexed="64"/>
      </right>
      <top style="thin">
        <color indexed="64"/>
      </top>
      <bottom/>
      <diagonal/>
    </border>
    <border>
      <left style="thick">
        <color indexed="64"/>
      </left>
      <right style="medium">
        <color indexed="64"/>
      </right>
      <top/>
      <bottom/>
      <diagonal/>
    </border>
    <border>
      <left style="thick">
        <color auto="1"/>
      </left>
      <right style="medium">
        <color indexed="64"/>
      </right>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n">
        <color indexed="64"/>
      </top>
      <bottom style="thick">
        <color indexed="64"/>
      </bottom>
      <diagonal/>
    </border>
    <border>
      <left/>
      <right/>
      <top style="thin">
        <color auto="1"/>
      </top>
      <bottom style="thick">
        <color indexed="64"/>
      </bottom>
      <diagonal/>
    </border>
    <border>
      <left style="thin">
        <color indexed="64"/>
      </left>
      <right style="thick">
        <color indexed="64"/>
      </right>
      <top style="thin">
        <color indexed="64"/>
      </top>
      <bottom style="thick">
        <color indexed="64"/>
      </bottom>
      <diagonal/>
    </border>
  </borders>
  <cellStyleXfs count="11">
    <xf numFmtId="0" fontId="0" fillId="0" borderId="0"/>
    <xf numFmtId="43" fontId="9" fillId="0" borderId="0" applyFont="0" applyFill="0" applyBorder="0" applyAlignment="0" applyProtection="0"/>
    <xf numFmtId="44"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21" fillId="0" borderId="0"/>
    <xf numFmtId="43" fontId="21" fillId="0" borderId="0" applyFont="0" applyFill="0" applyBorder="0" applyAlignment="0" applyProtection="0"/>
    <xf numFmtId="44" fontId="21" fillId="0" borderId="0" applyFont="0" applyFill="0" applyBorder="0" applyAlignment="0" applyProtection="0"/>
  </cellStyleXfs>
  <cellXfs count="599">
    <xf numFmtId="0" fontId="0" fillId="0" borderId="0" xfId="0"/>
    <xf numFmtId="0" fontId="1" fillId="0" borderId="0" xfId="0" applyFont="1"/>
    <xf numFmtId="164" fontId="4" fillId="0" borderId="6" xfId="0" applyNumberFormat="1" applyFont="1" applyBorder="1"/>
    <xf numFmtId="0" fontId="4" fillId="0" borderId="1" xfId="0" applyFont="1" applyBorder="1"/>
    <xf numFmtId="0" fontId="4" fillId="0" borderId="4" xfId="0" applyFont="1" applyBorder="1"/>
    <xf numFmtId="164" fontId="4" fillId="0" borderId="5" xfId="0" applyNumberFormat="1" applyFont="1" applyBorder="1"/>
    <xf numFmtId="0" fontId="4" fillId="0" borderId="18" xfId="0" applyFont="1" applyBorder="1"/>
    <xf numFmtId="164" fontId="4" fillId="0" borderId="19" xfId="0" applyNumberFormat="1" applyFont="1" applyBorder="1"/>
    <xf numFmtId="164" fontId="4" fillId="0" borderId="20" xfId="0" applyNumberFormat="1" applyFont="1" applyBorder="1"/>
    <xf numFmtId="0" fontId="7" fillId="3" borderId="5" xfId="0" applyFont="1" applyFill="1" applyBorder="1" applyAlignment="1">
      <alignment horizontal="center"/>
    </xf>
    <xf numFmtId="0" fontId="7" fillId="3" borderId="6" xfId="0" applyFont="1" applyFill="1" applyBorder="1" applyAlignment="1">
      <alignment horizontal="center"/>
    </xf>
    <xf numFmtId="0" fontId="1" fillId="0" borderId="0" xfId="0" applyFont="1" applyAlignment="1" applyProtection="1">
      <alignment wrapText="1"/>
    </xf>
    <xf numFmtId="0" fontId="1" fillId="0" borderId="0" xfId="0" applyFont="1" applyProtection="1"/>
    <xf numFmtId="0" fontId="1" fillId="0" borderId="26" xfId="0" applyFont="1" applyBorder="1" applyProtection="1"/>
    <xf numFmtId="0" fontId="1" fillId="0" borderId="0" xfId="0" applyFont="1" applyBorder="1" applyProtection="1"/>
    <xf numFmtId="0" fontId="1" fillId="0" borderId="29" xfId="0" applyFont="1" applyBorder="1" applyProtection="1"/>
    <xf numFmtId="0" fontId="6" fillId="0" borderId="27" xfId="0" applyFont="1" applyBorder="1" applyAlignment="1" applyProtection="1">
      <alignment horizontal="right"/>
    </xf>
    <xf numFmtId="0" fontId="1" fillId="0" borderId="27" xfId="0" applyFont="1" applyBorder="1" applyProtection="1"/>
    <xf numFmtId="0" fontId="1" fillId="0" borderId="28" xfId="0" applyFont="1" applyBorder="1" applyProtection="1"/>
    <xf numFmtId="165" fontId="1" fillId="0" borderId="26" xfId="1" applyNumberFormat="1" applyFont="1" applyBorder="1" applyProtection="1"/>
    <xf numFmtId="165" fontId="1" fillId="0" borderId="0" xfId="1" applyNumberFormat="1" applyFont="1" applyProtection="1"/>
    <xf numFmtId="165" fontId="1" fillId="0" borderId="26" xfId="0" applyNumberFormat="1" applyFont="1" applyBorder="1" applyProtection="1"/>
    <xf numFmtId="165" fontId="6" fillId="0" borderId="0" xfId="0" applyNumberFormat="1" applyFont="1" applyBorder="1" applyAlignment="1" applyProtection="1">
      <alignment horizontal="right"/>
    </xf>
    <xf numFmtId="165" fontId="1" fillId="0" borderId="0" xfId="0" applyNumberFormat="1" applyFont="1" applyProtection="1"/>
    <xf numFmtId="0" fontId="6" fillId="0" borderId="26" xfId="0" applyFont="1" applyBorder="1" applyAlignment="1" applyProtection="1">
      <alignment wrapText="1"/>
    </xf>
    <xf numFmtId="0" fontId="1" fillId="0" borderId="0" xfId="0" applyFont="1" applyBorder="1" applyAlignment="1" applyProtection="1">
      <alignment wrapText="1"/>
    </xf>
    <xf numFmtId="0" fontId="12" fillId="0" borderId="0" xfId="0" applyFont="1" applyBorder="1" applyAlignment="1" applyProtection="1">
      <alignment horizontal="center" wrapText="1"/>
    </xf>
    <xf numFmtId="0" fontId="12" fillId="0" borderId="27" xfId="0" applyFont="1" applyBorder="1" applyAlignment="1" applyProtection="1">
      <alignment horizontal="center" wrapText="1"/>
      <protection locked="0"/>
    </xf>
    <xf numFmtId="0" fontId="12" fillId="0" borderId="29" xfId="0" applyFont="1" applyBorder="1" applyAlignment="1" applyProtection="1">
      <alignment horizontal="center" wrapText="1"/>
    </xf>
    <xf numFmtId="167" fontId="1" fillId="7" borderId="27" xfId="2" applyNumberFormat="1" applyFont="1" applyFill="1" applyBorder="1" applyProtection="1">
      <protection locked="0"/>
    </xf>
    <xf numFmtId="0" fontId="6" fillId="0" borderId="0" xfId="0" applyFont="1" applyProtection="1"/>
    <xf numFmtId="44" fontId="1" fillId="0" borderId="0" xfId="2" applyFont="1" applyBorder="1" applyProtection="1"/>
    <xf numFmtId="165" fontId="1" fillId="0" borderId="0" xfId="0" applyNumberFormat="1" applyFont="1" applyBorder="1" applyProtection="1"/>
    <xf numFmtId="10" fontId="1" fillId="5" borderId="0" xfId="3" applyNumberFormat="1" applyFont="1" applyFill="1" applyBorder="1" applyProtection="1">
      <protection locked="0"/>
    </xf>
    <xf numFmtId="166" fontId="1" fillId="5" borderId="0" xfId="0" applyNumberFormat="1" applyFont="1" applyFill="1" applyBorder="1" applyProtection="1">
      <protection locked="0"/>
    </xf>
    <xf numFmtId="0" fontId="1" fillId="0" borderId="0" xfId="0" applyFont="1" applyBorder="1" applyProtection="1">
      <protection locked="0"/>
    </xf>
    <xf numFmtId="0" fontId="1" fillId="0" borderId="24" xfId="0" applyFont="1" applyBorder="1" applyProtection="1"/>
    <xf numFmtId="0" fontId="1" fillId="0" borderId="25" xfId="0" applyFont="1" applyBorder="1" applyProtection="1"/>
    <xf numFmtId="0" fontId="1" fillId="5" borderId="25" xfId="0" applyFont="1" applyFill="1" applyBorder="1" applyProtection="1">
      <protection locked="0"/>
    </xf>
    <xf numFmtId="0" fontId="1" fillId="0" borderId="30" xfId="0" applyFont="1" applyBorder="1" applyProtection="1"/>
    <xf numFmtId="0" fontId="1" fillId="0" borderId="0" xfId="0" applyFont="1" applyAlignment="1" applyProtection="1">
      <alignment horizontal="center"/>
    </xf>
    <xf numFmtId="44" fontId="1" fillId="6" borderId="27" xfId="2" applyFont="1" applyFill="1" applyBorder="1" applyProtection="1"/>
    <xf numFmtId="167" fontId="1" fillId="7" borderId="27" xfId="0" applyNumberFormat="1" applyFont="1" applyFill="1" applyBorder="1" applyProtection="1"/>
    <xf numFmtId="168" fontId="1" fillId="0" borderId="0" xfId="0" applyNumberFormat="1" applyFont="1" applyBorder="1" applyProtection="1"/>
    <xf numFmtId="10" fontId="1" fillId="5" borderId="0" xfId="3" applyNumberFormat="1" applyFont="1" applyFill="1" applyBorder="1" applyProtection="1"/>
    <xf numFmtId="0" fontId="1" fillId="0" borderId="26" xfId="0" applyFont="1" applyBorder="1"/>
    <xf numFmtId="0" fontId="6" fillId="0" borderId="0" xfId="0" applyFont="1" applyBorder="1" applyAlignment="1">
      <alignment horizontal="right"/>
    </xf>
    <xf numFmtId="0" fontId="12" fillId="0" borderId="27" xfId="0" applyFont="1" applyBorder="1" applyAlignment="1">
      <alignment horizontal="center" wrapText="1"/>
    </xf>
    <xf numFmtId="0" fontId="12" fillId="0" borderId="28" xfId="0" applyFont="1" applyBorder="1" applyAlignment="1">
      <alignment horizontal="center" wrapText="1"/>
    </xf>
    <xf numFmtId="44" fontId="1" fillId="7" borderId="27" xfId="2" applyFont="1" applyFill="1" applyBorder="1"/>
    <xf numFmtId="44" fontId="1" fillId="5" borderId="0" xfId="0" applyNumberFormat="1" applyFont="1" applyFill="1" applyBorder="1" applyProtection="1">
      <protection locked="0"/>
    </xf>
    <xf numFmtId="0" fontId="2" fillId="0" borderId="0" xfId="0" applyFont="1" applyAlignment="1" applyProtection="1"/>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0" fontId="6" fillId="0" borderId="0" xfId="0" applyFont="1" applyBorder="1" applyAlignment="1" applyProtection="1">
      <alignment horizontal="right"/>
    </xf>
    <xf numFmtId="0" fontId="6" fillId="0" borderId="28" xfId="0" applyFont="1" applyBorder="1" applyAlignment="1" applyProtection="1">
      <alignment horizontal="right"/>
    </xf>
    <xf numFmtId="0" fontId="1" fillId="0" borderId="26" xfId="0" applyFont="1" applyBorder="1" applyAlignment="1" applyProtection="1">
      <alignment horizontal="right"/>
    </xf>
    <xf numFmtId="165" fontId="1" fillId="4" borderId="0" xfId="0" applyNumberFormat="1" applyFont="1" applyFill="1" applyProtection="1"/>
    <xf numFmtId="0" fontId="1" fillId="0" borderId="24" xfId="0" applyFont="1" applyBorder="1" applyAlignment="1" applyProtection="1">
      <alignment horizontal="right"/>
    </xf>
    <xf numFmtId="0" fontId="2" fillId="0" borderId="0" xfId="0" applyFont="1" applyAlignment="1" applyProtection="1">
      <alignment horizontal="center"/>
    </xf>
    <xf numFmtId="43" fontId="1" fillId="5" borderId="25" xfId="0" applyNumberFormat="1" applyFont="1" applyFill="1" applyBorder="1" applyProtection="1">
      <protection locked="0"/>
    </xf>
    <xf numFmtId="0" fontId="6" fillId="0" borderId="26" xfId="0" applyFont="1" applyFill="1" applyBorder="1" applyAlignment="1" applyProtection="1">
      <alignment horizontal="right"/>
    </xf>
    <xf numFmtId="0" fontId="6" fillId="0" borderId="0" xfId="0" applyFont="1" applyFill="1" applyBorder="1" applyAlignment="1" applyProtection="1">
      <alignment horizontal="right"/>
    </xf>
    <xf numFmtId="44" fontId="6" fillId="0" borderId="0" xfId="0" applyNumberFormat="1" applyFont="1" applyFill="1" applyBorder="1" applyAlignment="1" applyProtection="1">
      <alignment horizontal="right"/>
    </xf>
    <xf numFmtId="0" fontId="1" fillId="0" borderId="26" xfId="0" applyFont="1" applyFill="1" applyBorder="1" applyAlignment="1" applyProtection="1">
      <alignment horizontal="left"/>
    </xf>
    <xf numFmtId="0" fontId="6" fillId="0" borderId="26" xfId="0" applyFont="1" applyFill="1" applyBorder="1" applyAlignment="1" applyProtection="1">
      <alignment horizontal="left" vertical="top"/>
    </xf>
    <xf numFmtId="169" fontId="0" fillId="0" borderId="0" xfId="0" applyNumberFormat="1" applyAlignment="1">
      <alignment horizontal="right"/>
    </xf>
    <xf numFmtId="167" fontId="1" fillId="5" borderId="0" xfId="0" applyNumberFormat="1" applyFont="1" applyFill="1" applyBorder="1" applyProtection="1"/>
    <xf numFmtId="0" fontId="1" fillId="0" borderId="26" xfId="0" applyFont="1" applyFill="1" applyBorder="1" applyAlignment="1" applyProtection="1">
      <alignment horizontal="left" indent="1"/>
    </xf>
    <xf numFmtId="0" fontId="4" fillId="0" borderId="0" xfId="4" applyFont="1"/>
    <xf numFmtId="0" fontId="7" fillId="3" borderId="39" xfId="4" applyFont="1" applyFill="1" applyBorder="1" applyAlignment="1">
      <alignment horizontal="center" wrapText="1"/>
    </xf>
    <xf numFmtId="164" fontId="4" fillId="0" borderId="10" xfId="4" applyNumberFormat="1" applyFont="1" applyBorder="1"/>
    <xf numFmtId="164" fontId="4" fillId="8" borderId="2" xfId="4" applyNumberFormat="1" applyFont="1" applyFill="1" applyBorder="1"/>
    <xf numFmtId="0" fontId="3" fillId="0" borderId="4" xfId="4" applyFont="1" applyBorder="1" applyAlignment="1">
      <alignment horizontal="right"/>
    </xf>
    <xf numFmtId="0" fontId="3" fillId="0" borderId="0" xfId="4" applyFont="1" applyBorder="1" applyAlignment="1">
      <alignment horizontal="right"/>
    </xf>
    <xf numFmtId="0" fontId="4" fillId="0" borderId="0" xfId="4" applyFont="1" applyBorder="1"/>
    <xf numFmtId="0" fontId="1" fillId="0" borderId="0" xfId="4" applyFont="1"/>
    <xf numFmtId="0" fontId="1" fillId="0" borderId="0" xfId="4" applyFont="1" applyAlignment="1">
      <alignment wrapText="1"/>
    </xf>
    <xf numFmtId="0" fontId="15" fillId="3" borderId="45" xfId="4" applyFont="1" applyFill="1" applyBorder="1" applyAlignment="1">
      <alignment horizontal="center" wrapText="1"/>
    </xf>
    <xf numFmtId="0" fontId="15" fillId="3" borderId="5" xfId="4" applyFont="1" applyFill="1" applyBorder="1" applyAlignment="1">
      <alignment horizontal="center" wrapText="1"/>
    </xf>
    <xf numFmtId="0" fontId="15" fillId="3" borderId="6" xfId="4" applyFont="1" applyFill="1" applyBorder="1" applyAlignment="1">
      <alignment horizontal="center" wrapText="1"/>
    </xf>
    <xf numFmtId="10" fontId="4" fillId="8" borderId="2" xfId="4" applyNumberFormat="1" applyFont="1" applyFill="1" applyBorder="1"/>
    <xf numFmtId="10" fontId="4" fillId="9" borderId="5" xfId="5" applyNumberFormat="1" applyFont="1" applyFill="1" applyBorder="1"/>
    <xf numFmtId="9" fontId="5" fillId="0" borderId="0" xfId="4" applyNumberFormat="1" applyFont="1"/>
    <xf numFmtId="0" fontId="5" fillId="0" borderId="0" xfId="4" applyFont="1"/>
    <xf numFmtId="170" fontId="4" fillId="0" borderId="0" xfId="4" applyNumberFormat="1" applyFont="1" applyBorder="1"/>
    <xf numFmtId="4" fontId="1" fillId="0" borderId="0" xfId="4" applyNumberFormat="1" applyFont="1"/>
    <xf numFmtId="9" fontId="4" fillId="8" borderId="46" xfId="4" applyNumberFormat="1" applyFont="1" applyFill="1" applyBorder="1"/>
    <xf numFmtId="9" fontId="4" fillId="8" borderId="40" xfId="4" applyNumberFormat="1" applyFont="1" applyFill="1" applyBorder="1"/>
    <xf numFmtId="9" fontId="4" fillId="8" borderId="2" xfId="4" applyNumberFormat="1" applyFont="1" applyFill="1" applyBorder="1"/>
    <xf numFmtId="0" fontId="7" fillId="3" borderId="47" xfId="4" applyFont="1" applyFill="1" applyBorder="1" applyAlignment="1">
      <alignment horizontal="center"/>
    </xf>
    <xf numFmtId="0" fontId="4" fillId="0" borderId="1" xfId="4" applyFont="1" applyBorder="1" applyAlignment="1"/>
    <xf numFmtId="0" fontId="4" fillId="0" borderId="3" xfId="4" applyFont="1" applyBorder="1" applyAlignment="1"/>
    <xf numFmtId="164" fontId="4" fillId="0" borderId="2" xfId="4" applyNumberFormat="1" applyFont="1" applyBorder="1"/>
    <xf numFmtId="0" fontId="3" fillId="8" borderId="3" xfId="4" applyFont="1" applyFill="1" applyBorder="1" applyAlignment="1">
      <alignment wrapText="1"/>
    </xf>
    <xf numFmtId="0" fontId="3" fillId="0" borderId="3" xfId="4" applyFont="1" applyBorder="1" applyAlignment="1">
      <alignment horizontal="right"/>
    </xf>
    <xf numFmtId="0" fontId="9" fillId="0" borderId="0" xfId="4"/>
    <xf numFmtId="0" fontId="3" fillId="0" borderId="3" xfId="4" applyFont="1" applyBorder="1" applyAlignment="1">
      <alignment horizontal="right" wrapText="1"/>
    </xf>
    <xf numFmtId="0" fontId="4" fillId="0" borderId="3" xfId="4" applyFont="1" applyBorder="1" applyAlignment="1">
      <alignment wrapText="1"/>
    </xf>
    <xf numFmtId="0" fontId="4" fillId="0" borderId="3" xfId="4" applyFont="1" applyBorder="1" applyAlignment="1">
      <alignment vertical="top" wrapText="1"/>
    </xf>
    <xf numFmtId="0" fontId="3" fillId="0" borderId="3" xfId="4" applyFont="1" applyBorder="1" applyAlignment="1">
      <alignment horizontal="right" vertical="top" wrapText="1"/>
    </xf>
    <xf numFmtId="0" fontId="3" fillId="0" borderId="4" xfId="4" applyFont="1" applyBorder="1" applyAlignment="1">
      <alignment horizontal="right" wrapText="1"/>
    </xf>
    <xf numFmtId="0" fontId="3" fillId="0" borderId="0" xfId="4" applyFont="1" applyBorder="1" applyAlignment="1">
      <alignment horizontal="right" wrapText="1"/>
    </xf>
    <xf numFmtId="0" fontId="4" fillId="0" borderId="1" xfId="0" applyFont="1" applyFill="1" applyBorder="1"/>
    <xf numFmtId="0" fontId="1" fillId="0" borderId="26" xfId="0" applyFont="1" applyBorder="1" applyAlignment="1" applyProtection="1">
      <alignment horizontal="right"/>
    </xf>
    <xf numFmtId="44" fontId="1" fillId="0" borderId="0" xfId="2" applyFont="1" applyBorder="1" applyAlignment="1" applyProtection="1">
      <alignment horizontal="center"/>
    </xf>
    <xf numFmtId="0" fontId="1" fillId="0" borderId="0" xfId="0" quotePrefix="1" applyFont="1" applyBorder="1" applyProtection="1"/>
    <xf numFmtId="44" fontId="1" fillId="0" borderId="0" xfId="2" quotePrefix="1" applyFont="1" applyBorder="1" applyProtection="1"/>
    <xf numFmtId="0" fontId="6" fillId="0" borderId="26" xfId="0" applyFont="1" applyBorder="1" applyAlignment="1" applyProtection="1"/>
    <xf numFmtId="0" fontId="1" fillId="0" borderId="0" xfId="0" applyFont="1" applyAlignment="1" applyProtection="1">
      <alignment vertical="top"/>
    </xf>
    <xf numFmtId="165" fontId="1" fillId="4" borderId="26" xfId="0" applyNumberFormat="1" applyFont="1" applyFill="1" applyBorder="1" applyProtection="1"/>
    <xf numFmtId="0" fontId="1" fillId="0" borderId="26" xfId="0" applyFont="1" applyBorder="1" applyAlignment="1" applyProtection="1">
      <alignment wrapText="1"/>
    </xf>
    <xf numFmtId="0" fontId="6" fillId="0" borderId="26" xfId="0" applyFont="1" applyBorder="1" applyProtection="1"/>
    <xf numFmtId="167" fontId="1" fillId="7" borderId="27" xfId="2" applyNumberFormat="1" applyFont="1" applyFill="1" applyBorder="1"/>
    <xf numFmtId="0" fontId="9" fillId="0" borderId="0" xfId="4" applyAlignment="1">
      <alignment vertical="top"/>
    </xf>
    <xf numFmtId="0" fontId="21" fillId="0" borderId="0" xfId="8" applyAlignment="1">
      <alignment vertical="top"/>
    </xf>
    <xf numFmtId="0" fontId="23" fillId="0" borderId="26" xfId="8" applyFont="1" applyBorder="1" applyAlignment="1">
      <alignment vertical="top"/>
    </xf>
    <xf numFmtId="165" fontId="23" fillId="0" borderId="29" xfId="9" applyNumberFormat="1" applyFont="1" applyBorder="1" applyAlignment="1">
      <alignment horizontal="center" vertical="top"/>
    </xf>
    <xf numFmtId="0" fontId="21" fillId="0" borderId="26" xfId="8" applyBorder="1" applyAlignment="1">
      <alignment vertical="top"/>
    </xf>
    <xf numFmtId="165" fontId="0" fillId="6" borderId="29" xfId="1" applyNumberFormat="1" applyFont="1" applyFill="1" applyBorder="1" applyAlignment="1">
      <alignment vertical="top"/>
    </xf>
    <xf numFmtId="0" fontId="23" fillId="0" borderId="24" xfId="8" applyFont="1" applyBorder="1" applyAlignment="1">
      <alignment vertical="top"/>
    </xf>
    <xf numFmtId="165" fontId="23" fillId="9" borderId="30" xfId="1" applyNumberFormat="1" applyFont="1" applyFill="1" applyBorder="1" applyAlignment="1">
      <alignment vertical="top"/>
    </xf>
    <xf numFmtId="0" fontId="23" fillId="0" borderId="0" xfId="8" applyFont="1" applyAlignment="1">
      <alignment vertical="top"/>
    </xf>
    <xf numFmtId="165" fontId="0" fillId="0" borderId="0" xfId="9" applyNumberFormat="1" applyFont="1" applyAlignment="1">
      <alignment vertical="top"/>
    </xf>
    <xf numFmtId="0" fontId="1" fillId="0" borderId="0" xfId="0" applyFont="1" applyAlignment="1">
      <alignment vertical="top"/>
    </xf>
    <xf numFmtId="0" fontId="4" fillId="0" borderId="0" xfId="0" applyFont="1" applyAlignment="1">
      <alignment vertical="top"/>
    </xf>
    <xf numFmtId="0" fontId="7" fillId="3" borderId="25" xfId="4" applyFont="1" applyFill="1" applyBorder="1" applyAlignment="1">
      <alignment horizontal="center" vertical="top"/>
    </xf>
    <xf numFmtId="0" fontId="7" fillId="3" borderId="39" xfId="4" applyFont="1" applyFill="1" applyBorder="1" applyAlignment="1">
      <alignment horizontal="center" vertical="top" wrapText="1"/>
    </xf>
    <xf numFmtId="165" fontId="4" fillId="9" borderId="48" xfId="1" applyNumberFormat="1" applyFont="1" applyFill="1" applyBorder="1" applyAlignment="1">
      <alignment vertical="top"/>
    </xf>
    <xf numFmtId="165" fontId="4" fillId="9" borderId="38" xfId="1" applyNumberFormat="1" applyFont="1" applyFill="1" applyBorder="1" applyAlignment="1">
      <alignment vertical="top"/>
    </xf>
    <xf numFmtId="165" fontId="3" fillId="9" borderId="38" xfId="1" applyNumberFormat="1" applyFont="1" applyFill="1" applyBorder="1" applyAlignment="1">
      <alignment vertical="top"/>
    </xf>
    <xf numFmtId="0" fontId="3" fillId="8" borderId="38" xfId="4" applyFont="1" applyFill="1" applyBorder="1" applyAlignment="1">
      <alignment vertical="top" wrapText="1"/>
    </xf>
    <xf numFmtId="164" fontId="4" fillId="8" borderId="2" xfId="4" applyNumberFormat="1" applyFont="1" applyFill="1" applyBorder="1" applyAlignment="1">
      <alignment vertical="top"/>
    </xf>
    <xf numFmtId="0" fontId="3" fillId="9" borderId="38" xfId="4" applyFont="1" applyFill="1" applyBorder="1" applyAlignment="1">
      <alignment horizontal="right" vertical="top" wrapText="1"/>
    </xf>
    <xf numFmtId="0" fontId="3" fillId="9" borderId="33" xfId="4" applyFont="1" applyFill="1" applyBorder="1" applyAlignment="1">
      <alignment horizontal="right" vertical="top" wrapText="1"/>
    </xf>
    <xf numFmtId="172" fontId="3" fillId="6" borderId="6" xfId="10" applyNumberFormat="1" applyFont="1" applyFill="1" applyBorder="1" applyAlignment="1">
      <alignment vertical="top"/>
    </xf>
    <xf numFmtId="0" fontId="19" fillId="0" borderId="0" xfId="0" applyFont="1" applyAlignment="1">
      <alignment vertical="top" wrapText="1"/>
    </xf>
    <xf numFmtId="0" fontId="1" fillId="0" borderId="0" xfId="0" applyFont="1" applyAlignment="1">
      <alignment vertical="top" wrapText="1"/>
    </xf>
    <xf numFmtId="164" fontId="4" fillId="9" borderId="48" xfId="4" applyNumberFormat="1" applyFont="1" applyFill="1" applyBorder="1" applyAlignment="1">
      <alignment vertical="top"/>
    </xf>
    <xf numFmtId="164" fontId="4" fillId="9" borderId="38" xfId="4" applyNumberFormat="1" applyFont="1" applyFill="1" applyBorder="1" applyAlignment="1">
      <alignment vertical="top"/>
    </xf>
    <xf numFmtId="43" fontId="3" fillId="9" borderId="38" xfId="9" applyFont="1" applyFill="1" applyBorder="1" applyAlignment="1">
      <alignment vertical="top"/>
    </xf>
    <xf numFmtId="165" fontId="4" fillId="9" borderId="2" xfId="1" applyNumberFormat="1" applyFont="1" applyFill="1" applyBorder="1" applyAlignment="1">
      <alignment vertical="top"/>
    </xf>
    <xf numFmtId="165" fontId="4" fillId="9" borderId="6" xfId="1" applyNumberFormat="1" applyFont="1" applyFill="1" applyBorder="1" applyAlignment="1">
      <alignment vertical="top"/>
    </xf>
    <xf numFmtId="0" fontId="19" fillId="0" borderId="25" xfId="0" applyFont="1" applyBorder="1" applyAlignment="1">
      <alignment vertical="top" wrapText="1"/>
    </xf>
    <xf numFmtId="44" fontId="3" fillId="8" borderId="38" xfId="2" applyFont="1" applyFill="1" applyBorder="1" applyAlignment="1">
      <alignment wrapText="1"/>
    </xf>
    <xf numFmtId="44" fontId="7" fillId="8" borderId="38" xfId="2" applyFont="1" applyFill="1" applyBorder="1" applyAlignment="1">
      <alignment wrapText="1"/>
    </xf>
    <xf numFmtId="44" fontId="1" fillId="0" borderId="0" xfId="0" applyNumberFormat="1" applyFont="1" applyAlignment="1" applyProtection="1">
      <alignment wrapText="1"/>
    </xf>
    <xf numFmtId="164" fontId="6" fillId="0" borderId="2" xfId="4" applyNumberFormat="1" applyFont="1" applyBorder="1"/>
    <xf numFmtId="164" fontId="6" fillId="0" borderId="6" xfId="4" applyNumberFormat="1" applyFont="1" applyBorder="1"/>
    <xf numFmtId="164" fontId="3" fillId="0" borderId="2" xfId="4" applyNumberFormat="1" applyFont="1" applyBorder="1"/>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0" fontId="6" fillId="0" borderId="0" xfId="0" applyFont="1" applyBorder="1" applyAlignment="1" applyProtection="1">
      <alignment horizontal="right"/>
    </xf>
    <xf numFmtId="0" fontId="6" fillId="0" borderId="28" xfId="0" applyFont="1" applyBorder="1" applyAlignment="1" applyProtection="1">
      <alignment horizontal="right"/>
    </xf>
    <xf numFmtId="0" fontId="1" fillId="0" borderId="26" xfId="0" applyFont="1" applyBorder="1" applyAlignment="1" applyProtection="1">
      <alignment horizontal="right"/>
    </xf>
    <xf numFmtId="0" fontId="4" fillId="0" borderId="0" xfId="4" applyFont="1" applyAlignment="1"/>
    <xf numFmtId="0" fontId="6" fillId="0" borderId="34" xfId="0" applyFont="1" applyBorder="1" applyAlignment="1" applyProtection="1">
      <alignment horizontal="center"/>
    </xf>
    <xf numFmtId="0" fontId="12" fillId="0" borderId="27" xfId="0" applyFont="1" applyBorder="1" applyAlignment="1" applyProtection="1">
      <alignment horizontal="center" wrapText="1"/>
    </xf>
    <xf numFmtId="0" fontId="6" fillId="0" borderId="0" xfId="0" applyFont="1" applyBorder="1" applyAlignment="1">
      <alignment horizontal="right"/>
    </xf>
    <xf numFmtId="0" fontId="4" fillId="0" borderId="3" xfId="4" applyFont="1" applyFill="1" applyBorder="1" applyAlignment="1"/>
    <xf numFmtId="0" fontId="4" fillId="0" borderId="3" xfId="4" applyFont="1" applyFill="1" applyBorder="1" applyAlignment="1">
      <alignment vertical="top" wrapText="1"/>
    </xf>
    <xf numFmtId="170" fontId="4" fillId="9" borderId="10" xfId="4" applyNumberFormat="1" applyFont="1" applyFill="1" applyBorder="1"/>
    <xf numFmtId="172" fontId="1" fillId="0" borderId="0" xfId="2" applyNumberFormat="1" applyFont="1"/>
    <xf numFmtId="44" fontId="1" fillId="6" borderId="27" xfId="2" applyFont="1" applyFill="1" applyBorder="1" applyAlignment="1" applyProtection="1">
      <protection locked="0"/>
    </xf>
    <xf numFmtId="44" fontId="1" fillId="6" borderId="28" xfId="2" applyFont="1" applyFill="1" applyBorder="1" applyAlignment="1" applyProtection="1">
      <protection locked="0"/>
    </xf>
    <xf numFmtId="171" fontId="6" fillId="10" borderId="0" xfId="0" applyNumberFormat="1" applyFont="1" applyFill="1" applyBorder="1" applyAlignment="1" applyProtection="1">
      <alignment horizontal="right"/>
    </xf>
    <xf numFmtId="164" fontId="4" fillId="0" borderId="31" xfId="0" applyNumberFormat="1" applyFont="1" applyBorder="1"/>
    <xf numFmtId="164" fontId="4" fillId="0" borderId="50" xfId="0" applyNumberFormat="1" applyFont="1" applyBorder="1"/>
    <xf numFmtId="0" fontId="7" fillId="3" borderId="5" xfId="0" applyFont="1" applyFill="1" applyBorder="1" applyAlignment="1">
      <alignment horizontal="center" wrapText="1"/>
    </xf>
    <xf numFmtId="0" fontId="1" fillId="0" borderId="0" xfId="0" applyFont="1" applyAlignment="1"/>
    <xf numFmtId="0" fontId="7" fillId="3" borderId="6" xfId="0" applyFont="1" applyFill="1" applyBorder="1" applyAlignment="1">
      <alignment horizontal="center" wrapText="1"/>
    </xf>
    <xf numFmtId="44" fontId="4" fillId="6" borderId="1" xfId="2" applyFont="1" applyFill="1" applyBorder="1"/>
    <xf numFmtId="44" fontId="4" fillId="9" borderId="1" xfId="2" applyFont="1" applyFill="1" applyBorder="1"/>
    <xf numFmtId="171" fontId="6" fillId="9" borderId="0" xfId="0" applyNumberFormat="1" applyFont="1" applyFill="1" applyBorder="1" applyAlignment="1" applyProtection="1">
      <alignment horizontal="right"/>
    </xf>
    <xf numFmtId="171" fontId="6" fillId="9" borderId="0" xfId="0" applyNumberFormat="1" applyFont="1" applyFill="1" applyAlignment="1">
      <alignment horizontal="right"/>
    </xf>
    <xf numFmtId="44" fontId="6" fillId="9" borderId="8" xfId="0" applyNumberFormat="1" applyFont="1" applyFill="1" applyBorder="1" applyAlignment="1" applyProtection="1">
      <alignment horizontal="right"/>
    </xf>
    <xf numFmtId="44" fontId="6" fillId="9" borderId="35" xfId="0" applyNumberFormat="1" applyFont="1" applyFill="1" applyBorder="1" applyAlignment="1" applyProtection="1"/>
    <xf numFmtId="44" fontId="6" fillId="9" borderId="11" xfId="0" applyNumberFormat="1" applyFont="1" applyFill="1" applyBorder="1" applyAlignment="1" applyProtection="1"/>
    <xf numFmtId="0" fontId="6" fillId="9" borderId="35" xfId="0" applyFont="1" applyFill="1" applyBorder="1" applyProtection="1"/>
    <xf numFmtId="44" fontId="6" fillId="9" borderId="11" xfId="0" applyNumberFormat="1" applyFont="1" applyFill="1" applyBorder="1" applyProtection="1"/>
    <xf numFmtId="44" fontId="6" fillId="9" borderId="36" xfId="0" applyNumberFormat="1" applyFont="1" applyFill="1" applyBorder="1" applyProtection="1"/>
    <xf numFmtId="1" fontId="11" fillId="9" borderId="27" xfId="1" applyNumberFormat="1" applyFont="1" applyFill="1" applyBorder="1" applyProtection="1"/>
    <xf numFmtId="165" fontId="11" fillId="9" borderId="28" xfId="1" applyNumberFormat="1" applyFont="1" applyFill="1" applyBorder="1" applyProtection="1"/>
    <xf numFmtId="165" fontId="11" fillId="9" borderId="27" xfId="1" applyNumberFormat="1" applyFont="1" applyFill="1" applyBorder="1" applyProtection="1"/>
    <xf numFmtId="165" fontId="11" fillId="9" borderId="29" xfId="1" applyNumberFormat="1" applyFont="1" applyFill="1" applyBorder="1" applyAlignment="1" applyProtection="1">
      <alignment horizontal="left"/>
    </xf>
    <xf numFmtId="44" fontId="1" fillId="9" borderId="28" xfId="2" applyNumberFormat="1" applyFont="1" applyFill="1" applyBorder="1" applyProtection="1"/>
    <xf numFmtId="44" fontId="6" fillId="9" borderId="11" xfId="0" applyNumberFormat="1" applyFont="1" applyFill="1" applyBorder="1" applyAlignment="1" applyProtection="1">
      <alignment horizontal="right"/>
    </xf>
    <xf numFmtId="44" fontId="1" fillId="9" borderId="0" xfId="2" applyNumberFormat="1" applyFont="1" applyFill="1" applyBorder="1" applyProtection="1"/>
    <xf numFmtId="0" fontId="6" fillId="9" borderId="23" xfId="0" applyFont="1" applyFill="1" applyBorder="1" applyProtection="1"/>
    <xf numFmtId="44" fontId="1" fillId="9" borderId="29" xfId="2" applyNumberFormat="1" applyFont="1" applyFill="1" applyBorder="1" applyProtection="1"/>
    <xf numFmtId="165" fontId="11" fillId="9" borderId="0" xfId="1" applyNumberFormat="1" applyFont="1" applyFill="1" applyBorder="1" applyProtection="1"/>
    <xf numFmtId="165" fontId="11" fillId="9" borderId="29" xfId="1" applyNumberFormat="1" applyFont="1" applyFill="1" applyBorder="1" applyProtection="1"/>
    <xf numFmtId="44" fontId="1" fillId="9" borderId="28" xfId="2" applyNumberFormat="1" applyFont="1" applyFill="1" applyBorder="1"/>
    <xf numFmtId="44" fontId="1" fillId="9" borderId="29" xfId="2" applyNumberFormat="1" applyFont="1" applyFill="1" applyBorder="1"/>
    <xf numFmtId="44" fontId="6" fillId="9" borderId="11" xfId="0" applyNumberFormat="1" applyFont="1" applyFill="1" applyBorder="1" applyAlignment="1">
      <alignment horizontal="right"/>
    </xf>
    <xf numFmtId="44" fontId="6" fillId="0" borderId="29" xfId="0" applyNumberFormat="1" applyFont="1" applyFill="1" applyBorder="1" applyProtection="1"/>
    <xf numFmtId="164" fontId="4" fillId="9" borderId="10" xfId="4" applyNumberFormat="1" applyFont="1" applyFill="1" applyBorder="1"/>
    <xf numFmtId="164" fontId="3" fillId="9" borderId="2" xfId="4" applyNumberFormat="1" applyFont="1" applyFill="1" applyBorder="1"/>
    <xf numFmtId="164" fontId="4" fillId="9" borderId="2" xfId="4" applyNumberFormat="1" applyFont="1" applyFill="1" applyBorder="1"/>
    <xf numFmtId="164" fontId="4" fillId="9" borderId="6" xfId="4" applyNumberFormat="1" applyFont="1" applyFill="1" applyBorder="1"/>
    <xf numFmtId="44" fontId="6" fillId="9" borderId="23" xfId="0" applyNumberFormat="1" applyFont="1" applyFill="1" applyBorder="1" applyProtection="1"/>
    <xf numFmtId="165" fontId="6" fillId="10" borderId="29" xfId="0" applyNumberFormat="1" applyFont="1" applyFill="1" applyBorder="1" applyAlignment="1" applyProtection="1"/>
    <xf numFmtId="44" fontId="1" fillId="9" borderId="29" xfId="2" applyFont="1" applyFill="1" applyBorder="1" applyProtection="1"/>
    <xf numFmtId="164" fontId="1" fillId="0" borderId="0" xfId="4" applyNumberFormat="1" applyFont="1"/>
    <xf numFmtId="164" fontId="3" fillId="9" borderId="10" xfId="4" applyNumberFormat="1" applyFont="1" applyFill="1" applyBorder="1"/>
    <xf numFmtId="164" fontId="4" fillId="0" borderId="10" xfId="4" applyNumberFormat="1" applyFont="1" applyFill="1" applyBorder="1"/>
    <xf numFmtId="164" fontId="4" fillId="0" borderId="2" xfId="4" applyNumberFormat="1" applyFont="1" applyFill="1" applyBorder="1"/>
    <xf numFmtId="9" fontId="18" fillId="9" borderId="0" xfId="4" applyNumberFormat="1" applyFont="1" applyFill="1" applyBorder="1" applyAlignment="1">
      <alignment horizontal="center"/>
    </xf>
    <xf numFmtId="44" fontId="1" fillId="9" borderId="27" xfId="2" applyFont="1" applyFill="1" applyBorder="1" applyProtection="1"/>
    <xf numFmtId="167" fontId="1" fillId="9" borderId="27" xfId="0" applyNumberFormat="1" applyFont="1" applyFill="1" applyBorder="1" applyProtection="1"/>
    <xf numFmtId="0" fontId="11" fillId="9" borderId="27" xfId="0" applyFont="1" applyFill="1" applyBorder="1" applyAlignment="1" applyProtection="1">
      <alignment horizontal="right"/>
    </xf>
    <xf numFmtId="3" fontId="11" fillId="9" borderId="28" xfId="0" applyNumberFormat="1" applyFont="1" applyFill="1" applyBorder="1" applyAlignment="1" applyProtection="1">
      <alignment horizontal="right"/>
    </xf>
    <xf numFmtId="165" fontId="6" fillId="9" borderId="27" xfId="0" applyNumberFormat="1" applyFont="1" applyFill="1" applyBorder="1" applyAlignment="1" applyProtection="1">
      <alignment horizontal="right"/>
    </xf>
    <xf numFmtId="165" fontId="6" fillId="9" borderId="28" xfId="0" applyNumberFormat="1" applyFont="1" applyFill="1" applyBorder="1" applyAlignment="1" applyProtection="1">
      <alignment horizontal="right"/>
    </xf>
    <xf numFmtId="0" fontId="6" fillId="9" borderId="35" xfId="0" applyFont="1" applyFill="1" applyBorder="1" applyAlignment="1" applyProtection="1">
      <alignment horizontal="right"/>
    </xf>
    <xf numFmtId="0" fontId="6" fillId="9" borderId="35" xfId="0" applyFont="1" applyFill="1" applyBorder="1" applyAlignment="1">
      <alignment horizontal="right"/>
    </xf>
    <xf numFmtId="44" fontId="6" fillId="9" borderId="29" xfId="2" applyFont="1" applyFill="1" applyBorder="1" applyProtection="1"/>
    <xf numFmtId="164" fontId="4" fillId="9" borderId="23" xfId="4" applyNumberFormat="1" applyFont="1" applyFill="1" applyBorder="1" applyAlignment="1">
      <alignment vertical="top"/>
    </xf>
    <xf numFmtId="44" fontId="3" fillId="9" borderId="6" xfId="2" applyFont="1" applyFill="1" applyBorder="1" applyAlignment="1">
      <alignment vertical="top"/>
    </xf>
    <xf numFmtId="165" fontId="3" fillId="9" borderId="37" xfId="1" applyNumberFormat="1" applyFont="1" applyFill="1" applyBorder="1" applyAlignment="1">
      <alignment vertical="top"/>
    </xf>
    <xf numFmtId="0" fontId="6" fillId="0" borderId="20" xfId="0" applyFont="1" applyBorder="1" applyAlignment="1" applyProtection="1">
      <alignment horizontal="center"/>
    </xf>
    <xf numFmtId="0" fontId="1" fillId="0" borderId="49" xfId="0" applyFont="1" applyBorder="1" applyProtection="1"/>
    <xf numFmtId="165" fontId="11" fillId="9" borderId="49" xfId="1" applyNumberFormat="1" applyFont="1" applyFill="1" applyBorder="1" applyProtection="1"/>
    <xf numFmtId="44" fontId="1" fillId="9" borderId="49" xfId="2" applyNumberFormat="1" applyFont="1" applyFill="1" applyBorder="1" applyProtection="1"/>
    <xf numFmtId="44" fontId="6" fillId="9" borderId="10" xfId="0" applyNumberFormat="1" applyFont="1" applyFill="1" applyBorder="1" applyProtection="1"/>
    <xf numFmtId="165" fontId="12" fillId="0" borderId="49" xfId="1" applyNumberFormat="1" applyFont="1" applyFill="1" applyBorder="1" applyAlignment="1" applyProtection="1">
      <alignment horizontal="center" wrapText="1"/>
    </xf>
    <xf numFmtId="0" fontId="6" fillId="0" borderId="26" xfId="0" applyFont="1" applyBorder="1" applyAlignment="1" applyProtection="1">
      <alignment horizontal="right"/>
    </xf>
    <xf numFmtId="0" fontId="6" fillId="0" borderId="0" xfId="0" applyFont="1" applyBorder="1" applyAlignment="1" applyProtection="1">
      <alignment horizontal="right"/>
    </xf>
    <xf numFmtId="0" fontId="6" fillId="0" borderId="26" xfId="0" applyFont="1" applyBorder="1" applyAlignment="1">
      <alignment horizontal="right"/>
    </xf>
    <xf numFmtId="0" fontId="6" fillId="0" borderId="28" xfId="0" applyFont="1" applyBorder="1" applyAlignment="1">
      <alignment horizontal="right"/>
    </xf>
    <xf numFmtId="0" fontId="6" fillId="0" borderId="0" xfId="0" applyFont="1" applyBorder="1" applyAlignment="1">
      <alignment horizontal="right"/>
    </xf>
    <xf numFmtId="0" fontId="1" fillId="0" borderId="26" xfId="0" applyFont="1" applyBorder="1" applyAlignment="1">
      <alignment horizontal="right"/>
    </xf>
    <xf numFmtId="0" fontId="12" fillId="0" borderId="27" xfId="0" applyFont="1" applyBorder="1" applyAlignment="1" applyProtection="1">
      <alignment horizontal="center" wrapText="1"/>
    </xf>
    <xf numFmtId="0" fontId="12" fillId="0" borderId="28" xfId="0" applyFont="1" applyBorder="1" applyAlignment="1" applyProtection="1">
      <alignment horizontal="center" wrapText="1"/>
    </xf>
    <xf numFmtId="9" fontId="18" fillId="9" borderId="25" xfId="4" applyNumberFormat="1" applyFont="1" applyFill="1" applyBorder="1" applyAlignment="1">
      <alignment horizontal="center"/>
    </xf>
    <xf numFmtId="170" fontId="1" fillId="0" borderId="30" xfId="4" applyNumberFormat="1" applyFont="1" applyBorder="1"/>
    <xf numFmtId="170" fontId="1" fillId="0" borderId="30" xfId="7" applyNumberFormat="1" applyFont="1" applyBorder="1"/>
    <xf numFmtId="164" fontId="6" fillId="0" borderId="0" xfId="4" applyNumberFormat="1" applyFont="1" applyBorder="1"/>
    <xf numFmtId="0" fontId="3" fillId="0" borderId="0" xfId="4" applyFont="1" applyFill="1" applyBorder="1" applyAlignment="1">
      <alignment horizontal="right" wrapText="1"/>
    </xf>
    <xf numFmtId="0" fontId="4" fillId="0" borderId="0" xfId="4" applyFont="1" applyFill="1" applyBorder="1"/>
    <xf numFmtId="0" fontId="9" fillId="0" borderId="0" xfId="4" applyFill="1"/>
    <xf numFmtId="170" fontId="1" fillId="0" borderId="0" xfId="7" applyNumberFormat="1" applyFont="1" applyBorder="1"/>
    <xf numFmtId="170" fontId="1" fillId="0" borderId="0" xfId="4" applyNumberFormat="1" applyFont="1" applyBorder="1"/>
    <xf numFmtId="0" fontId="6" fillId="0" borderId="26" xfId="0" applyFont="1" applyBorder="1"/>
    <xf numFmtId="0" fontId="15" fillId="3" borderId="60" xfId="4" applyFont="1" applyFill="1" applyBorder="1" applyAlignment="1">
      <alignment horizontal="center" wrapText="1"/>
    </xf>
    <xf numFmtId="0" fontId="3" fillId="0" borderId="61" xfId="0" applyFont="1" applyFill="1" applyBorder="1" applyAlignment="1">
      <alignment horizontal="left" vertical="top" wrapText="1"/>
    </xf>
    <xf numFmtId="164" fontId="3" fillId="8" borderId="62" xfId="4" applyNumberFormat="1" applyFont="1" applyFill="1" applyBorder="1"/>
    <xf numFmtId="10" fontId="4" fillId="8" borderId="63" xfId="4" applyNumberFormat="1" applyFont="1" applyFill="1" applyBorder="1"/>
    <xf numFmtId="0" fontId="16" fillId="0" borderId="59" xfId="4" applyFont="1" applyBorder="1" applyAlignment="1">
      <alignment horizontal="right" wrapText="1"/>
    </xf>
    <xf numFmtId="0" fontId="17" fillId="0" borderId="65" xfId="4" applyFont="1" applyBorder="1" applyAlignment="1">
      <alignment horizontal="left" wrapText="1"/>
    </xf>
    <xf numFmtId="0" fontId="17" fillId="0" borderId="66" xfId="4" applyFont="1" applyBorder="1" applyAlignment="1">
      <alignment horizontal="left" wrapText="1"/>
    </xf>
    <xf numFmtId="0" fontId="3" fillId="0" borderId="61" xfId="4" applyFont="1" applyFill="1" applyBorder="1" applyAlignment="1">
      <alignment horizontal="left" wrapText="1"/>
    </xf>
    <xf numFmtId="0" fontId="1" fillId="9" borderId="72" xfId="4" applyFont="1" applyFill="1" applyBorder="1"/>
    <xf numFmtId="44" fontId="4" fillId="9" borderId="60" xfId="2" applyFont="1" applyFill="1" applyBorder="1"/>
    <xf numFmtId="9" fontId="5" fillId="9" borderId="73" xfId="4" applyNumberFormat="1" applyFont="1" applyFill="1" applyBorder="1"/>
    <xf numFmtId="0" fontId="16" fillId="0" borderId="62" xfId="4" applyFont="1" applyBorder="1" applyAlignment="1">
      <alignment horizontal="left" wrapText="1"/>
    </xf>
    <xf numFmtId="0" fontId="15" fillId="3" borderId="64" xfId="4" applyFont="1" applyFill="1" applyBorder="1" applyAlignment="1">
      <alignment horizontal="center" wrapText="1"/>
    </xf>
    <xf numFmtId="44" fontId="1" fillId="6" borderId="13" xfId="2" applyFont="1" applyFill="1" applyBorder="1" applyAlignment="1" applyProtection="1">
      <protection locked="0"/>
    </xf>
    <xf numFmtId="170" fontId="4" fillId="9" borderId="75" xfId="4" applyNumberFormat="1" applyFont="1" applyFill="1" applyBorder="1"/>
    <xf numFmtId="10" fontId="4" fillId="8" borderId="8" xfId="4" applyNumberFormat="1" applyFont="1" applyFill="1" applyBorder="1"/>
    <xf numFmtId="10" fontId="4" fillId="8" borderId="75" xfId="4" applyNumberFormat="1" applyFont="1" applyFill="1" applyBorder="1"/>
    <xf numFmtId="170" fontId="3" fillId="9" borderId="75" xfId="4" applyNumberFormat="1" applyFont="1" applyFill="1" applyBorder="1"/>
    <xf numFmtId="0" fontId="16" fillId="0" borderId="78" xfId="4" applyFont="1" applyBorder="1" applyAlignment="1">
      <alignment horizontal="right" wrapText="1"/>
    </xf>
    <xf numFmtId="44" fontId="6" fillId="9" borderId="14" xfId="2" applyFont="1" applyFill="1" applyBorder="1" applyAlignment="1" applyProtection="1">
      <protection locked="0"/>
    </xf>
    <xf numFmtId="10" fontId="4" fillId="9" borderId="14" xfId="5" applyNumberFormat="1" applyFont="1" applyFill="1" applyBorder="1"/>
    <xf numFmtId="9" fontId="18" fillId="9" borderId="14" xfId="4" applyNumberFormat="1" applyFont="1" applyFill="1" applyBorder="1" applyAlignment="1">
      <alignment horizontal="center"/>
    </xf>
    <xf numFmtId="9" fontId="18" fillId="9" borderId="76" xfId="4" applyNumberFormat="1" applyFont="1" applyFill="1" applyBorder="1" applyAlignment="1">
      <alignment horizontal="center"/>
    </xf>
    <xf numFmtId="170" fontId="4" fillId="9" borderId="46" xfId="4" applyNumberFormat="1" applyFont="1" applyFill="1" applyBorder="1"/>
    <xf numFmtId="170" fontId="4" fillId="9" borderId="40" xfId="4" applyNumberFormat="1" applyFont="1" applyFill="1" applyBorder="1"/>
    <xf numFmtId="10" fontId="4" fillId="9" borderId="40" xfId="5" applyNumberFormat="1" applyFont="1" applyFill="1" applyBorder="1"/>
    <xf numFmtId="10" fontId="4" fillId="9" borderId="40" xfId="4" applyNumberFormat="1" applyFont="1" applyFill="1" applyBorder="1"/>
    <xf numFmtId="9" fontId="18" fillId="9" borderId="46" xfId="4" applyNumberFormat="1" applyFont="1" applyFill="1" applyBorder="1" applyAlignment="1">
      <alignment horizontal="center"/>
    </xf>
    <xf numFmtId="9" fontId="18" fillId="9" borderId="40" xfId="4" applyNumberFormat="1" applyFont="1" applyFill="1" applyBorder="1" applyAlignment="1">
      <alignment horizontal="center"/>
    </xf>
    <xf numFmtId="9" fontId="18" fillId="9" borderId="79" xfId="4" applyNumberFormat="1" applyFont="1" applyFill="1" applyBorder="1" applyAlignment="1">
      <alignment horizontal="center"/>
    </xf>
    <xf numFmtId="9" fontId="18" fillId="9" borderId="80" xfId="4" applyNumberFormat="1" applyFont="1" applyFill="1" applyBorder="1" applyAlignment="1">
      <alignment horizontal="center"/>
    </xf>
    <xf numFmtId="170" fontId="4" fillId="9" borderId="14" xfId="4" applyNumberFormat="1" applyFont="1" applyFill="1" applyBorder="1" applyAlignment="1">
      <alignment horizontal="center"/>
    </xf>
    <xf numFmtId="10" fontId="4" fillId="8" borderId="14" xfId="4" applyNumberFormat="1" applyFont="1" applyFill="1" applyBorder="1" applyAlignment="1">
      <alignment horizontal="center"/>
    </xf>
    <xf numFmtId="170" fontId="4" fillId="9" borderId="76" xfId="4" applyNumberFormat="1" applyFont="1" applyFill="1" applyBorder="1" applyAlignment="1">
      <alignment horizontal="center"/>
    </xf>
    <xf numFmtId="170" fontId="4" fillId="9" borderId="75" xfId="4" applyNumberFormat="1" applyFont="1" applyFill="1" applyBorder="1" applyAlignment="1">
      <alignment horizontal="center"/>
    </xf>
    <xf numFmtId="170" fontId="4" fillId="9" borderId="77" xfId="4" applyNumberFormat="1" applyFont="1" applyFill="1" applyBorder="1" applyAlignment="1">
      <alignment horizontal="center"/>
    </xf>
    <xf numFmtId="4" fontId="4" fillId="8" borderId="8" xfId="4" applyNumberFormat="1" applyFont="1" applyFill="1" applyBorder="1"/>
    <xf numFmtId="4" fontId="4" fillId="8" borderId="14" xfId="4" applyNumberFormat="1" applyFont="1" applyFill="1" applyBorder="1"/>
    <xf numFmtId="4" fontId="4" fillId="8" borderId="7" xfId="4" applyNumberFormat="1" applyFont="1" applyFill="1" applyBorder="1"/>
    <xf numFmtId="10" fontId="4" fillId="9" borderId="7" xfId="4" applyNumberFormat="1" applyFont="1" applyFill="1" applyBorder="1"/>
    <xf numFmtId="0" fontId="1" fillId="9" borderId="81" xfId="4" applyFont="1" applyFill="1" applyBorder="1"/>
    <xf numFmtId="10" fontId="4" fillId="8" borderId="82" xfId="4" applyNumberFormat="1" applyFont="1" applyFill="1" applyBorder="1"/>
    <xf numFmtId="0" fontId="1" fillId="9" borderId="83" xfId="4" applyFont="1" applyFill="1" applyBorder="1"/>
    <xf numFmtId="9" fontId="18" fillId="9" borderId="84" xfId="4" applyNumberFormat="1" applyFont="1" applyFill="1" applyBorder="1" applyAlignment="1">
      <alignment horizontal="center"/>
    </xf>
    <xf numFmtId="9" fontId="18" fillId="9" borderId="15" xfId="4" applyNumberFormat="1" applyFont="1" applyFill="1" applyBorder="1" applyAlignment="1">
      <alignment horizontal="center"/>
    </xf>
    <xf numFmtId="170" fontId="4" fillId="9" borderId="7" xfId="4" applyNumberFormat="1" applyFont="1" applyFill="1" applyBorder="1"/>
    <xf numFmtId="44" fontId="1" fillId="9" borderId="27" xfId="2" applyFont="1" applyFill="1" applyBorder="1" applyAlignment="1" applyProtection="1">
      <protection locked="0"/>
    </xf>
    <xf numFmtId="170" fontId="4" fillId="9" borderId="52" xfId="4" applyNumberFormat="1" applyFont="1" applyFill="1" applyBorder="1"/>
    <xf numFmtId="9" fontId="4" fillId="9" borderId="52" xfId="4" applyNumberFormat="1" applyFont="1" applyFill="1" applyBorder="1"/>
    <xf numFmtId="9" fontId="18" fillId="9" borderId="31" xfId="4" applyNumberFormat="1" applyFont="1" applyFill="1" applyBorder="1" applyAlignment="1">
      <alignment horizontal="center"/>
    </xf>
    <xf numFmtId="9" fontId="18" fillId="9" borderId="85" xfId="4" applyNumberFormat="1" applyFont="1" applyFill="1" applyBorder="1" applyAlignment="1">
      <alignment horizontal="center"/>
    </xf>
    <xf numFmtId="0" fontId="1" fillId="0" borderId="0" xfId="0" applyFont="1" applyAlignment="1">
      <alignment wrapText="1"/>
    </xf>
    <xf numFmtId="0" fontId="1" fillId="0" borderId="29" xfId="0" applyFont="1" applyBorder="1"/>
    <xf numFmtId="0" fontId="6" fillId="0" borderId="0" xfId="0" applyFont="1" applyAlignment="1">
      <alignment horizontal="right"/>
    </xf>
    <xf numFmtId="165" fontId="1" fillId="0" borderId="26" xfId="1" applyNumberFormat="1" applyFont="1" applyBorder="1"/>
    <xf numFmtId="0" fontId="11" fillId="9" borderId="27" xfId="0" applyFont="1" applyFill="1" applyBorder="1" applyAlignment="1">
      <alignment horizontal="right"/>
    </xf>
    <xf numFmtId="3" fontId="11" fillId="9" borderId="28" xfId="0" applyNumberFormat="1" applyFont="1" applyFill="1" applyBorder="1" applyAlignment="1">
      <alignment horizontal="right"/>
    </xf>
    <xf numFmtId="1" fontId="11" fillId="9" borderId="27" xfId="1" applyNumberFormat="1" applyFont="1" applyFill="1" applyBorder="1"/>
    <xf numFmtId="165" fontId="11" fillId="9" borderId="28" xfId="1" applyNumberFormat="1" applyFont="1" applyFill="1" applyBorder="1"/>
    <xf numFmtId="165" fontId="11" fillId="9" borderId="27" xfId="1" applyNumberFormat="1" applyFont="1" applyFill="1" applyBorder="1"/>
    <xf numFmtId="165" fontId="11" fillId="9" borderId="29" xfId="1" applyNumberFormat="1" applyFont="1" applyFill="1" applyBorder="1" applyAlignment="1">
      <alignment horizontal="left"/>
    </xf>
    <xf numFmtId="165" fontId="1" fillId="0" borderId="0" xfId="1" applyNumberFormat="1" applyFont="1"/>
    <xf numFmtId="165" fontId="1" fillId="0" borderId="26" xfId="0" applyNumberFormat="1" applyFont="1" applyBorder="1"/>
    <xf numFmtId="165" fontId="6" fillId="0" borderId="0" xfId="0" applyNumberFormat="1" applyFont="1" applyAlignment="1">
      <alignment horizontal="right"/>
    </xf>
    <xf numFmtId="165" fontId="1" fillId="0" borderId="0" xfId="0" applyNumberFormat="1" applyFont="1"/>
    <xf numFmtId="0" fontId="6" fillId="0" borderId="26" xfId="0" applyFont="1" applyBorder="1" applyAlignment="1">
      <alignment wrapText="1"/>
    </xf>
    <xf numFmtId="0" fontId="12" fillId="0" borderId="29" xfId="0" applyFont="1" applyBorder="1" applyAlignment="1">
      <alignment horizontal="center" wrapText="1"/>
    </xf>
    <xf numFmtId="44" fontId="1" fillId="6" borderId="27" xfId="2" applyFont="1" applyFill="1" applyBorder="1" applyProtection="1">
      <protection locked="0"/>
    </xf>
    <xf numFmtId="44" fontId="1" fillId="6" borderId="28" xfId="2" applyFont="1" applyFill="1" applyBorder="1" applyProtection="1">
      <protection locked="0"/>
    </xf>
    <xf numFmtId="44" fontId="1" fillId="9" borderId="28" xfId="2" applyFont="1" applyFill="1" applyBorder="1"/>
    <xf numFmtId="44" fontId="1" fillId="9" borderId="29" xfId="2" applyFont="1" applyFill="1" applyBorder="1"/>
    <xf numFmtId="44" fontId="6" fillId="9" borderId="35" xfId="0" applyNumberFormat="1" applyFont="1" applyFill="1" applyBorder="1"/>
    <xf numFmtId="44" fontId="6" fillId="9" borderId="11" xfId="0" applyNumberFormat="1" applyFont="1" applyFill="1" applyBorder="1"/>
    <xf numFmtId="0" fontId="6" fillId="9" borderId="35" xfId="0" applyFont="1" applyFill="1" applyBorder="1"/>
    <xf numFmtId="44" fontId="6" fillId="9" borderId="36" xfId="0" applyNumberFormat="1" applyFont="1" applyFill="1" applyBorder="1"/>
    <xf numFmtId="0" fontId="6" fillId="0" borderId="0" xfId="0" applyFont="1"/>
    <xf numFmtId="44" fontId="6" fillId="9" borderId="8" xfId="0" applyNumberFormat="1" applyFont="1" applyFill="1" applyBorder="1" applyAlignment="1">
      <alignment horizontal="right"/>
    </xf>
    <xf numFmtId="44" fontId="1" fillId="0" borderId="0" xfId="2" quotePrefix="1" applyFont="1"/>
    <xf numFmtId="0" fontId="1" fillId="0" borderId="0" xfId="0" quotePrefix="1" applyFont="1"/>
    <xf numFmtId="44" fontId="6" fillId="0" borderId="0" xfId="0" applyNumberFormat="1" applyFont="1" applyAlignment="1">
      <alignment horizontal="right"/>
    </xf>
    <xf numFmtId="44" fontId="1" fillId="0" borderId="0" xfId="2" applyFont="1"/>
    <xf numFmtId="0" fontId="6" fillId="0" borderId="26" xfId="0" applyFont="1" applyBorder="1" applyAlignment="1">
      <alignment horizontal="left" vertical="top"/>
    </xf>
    <xf numFmtId="0" fontId="1" fillId="0" borderId="26" xfId="0" applyFont="1" applyBorder="1" applyAlignment="1">
      <alignment horizontal="left" indent="1"/>
    </xf>
    <xf numFmtId="171" fontId="6" fillId="10" borderId="0" xfId="0" applyNumberFormat="1" applyFont="1" applyFill="1" applyAlignment="1">
      <alignment horizontal="right"/>
    </xf>
    <xf numFmtId="44" fontId="1" fillId="0" borderId="0" xfId="2" applyFont="1" applyAlignment="1">
      <alignment horizontal="center"/>
    </xf>
    <xf numFmtId="0" fontId="1" fillId="0" borderId="26" xfId="0" applyFont="1" applyBorder="1" applyAlignment="1">
      <alignment horizontal="left"/>
    </xf>
    <xf numFmtId="168" fontId="1" fillId="0" borderId="0" xfId="0" applyNumberFormat="1" applyFont="1"/>
    <xf numFmtId="166" fontId="1" fillId="5" borderId="0" xfId="0" applyNumberFormat="1" applyFont="1" applyFill="1" applyProtection="1">
      <protection locked="0"/>
    </xf>
    <xf numFmtId="0" fontId="1" fillId="0" borderId="0" xfId="0" applyFont="1" applyProtection="1">
      <protection locked="0"/>
    </xf>
    <xf numFmtId="0" fontId="1" fillId="0" borderId="24" xfId="0" applyFont="1" applyBorder="1"/>
    <xf numFmtId="0" fontId="1" fillId="0" borderId="25" xfId="0" applyFont="1" applyBorder="1"/>
    <xf numFmtId="0" fontId="1" fillId="0" borderId="30" xfId="0" applyFont="1" applyBorder="1"/>
    <xf numFmtId="0" fontId="1" fillId="0" borderId="0" xfId="0" applyFont="1" applyAlignment="1">
      <alignment horizontal="center"/>
    </xf>
    <xf numFmtId="0" fontId="6" fillId="0" borderId="34" xfId="0" applyFont="1" applyBorder="1" applyAlignment="1">
      <alignment horizontal="center"/>
    </xf>
    <xf numFmtId="0" fontId="6" fillId="0" borderId="27" xfId="0" applyFont="1" applyBorder="1" applyAlignment="1">
      <alignment horizontal="right"/>
    </xf>
    <xf numFmtId="0" fontId="1" fillId="0" borderId="27" xfId="0" applyFont="1" applyBorder="1"/>
    <xf numFmtId="0" fontId="1" fillId="0" borderId="28" xfId="0" applyFont="1" applyBorder="1"/>
    <xf numFmtId="165" fontId="11" fillId="9" borderId="0" xfId="1" applyNumberFormat="1" applyFont="1" applyFill="1"/>
    <xf numFmtId="165" fontId="11" fillId="9" borderId="29" xfId="1" applyNumberFormat="1" applyFont="1" applyFill="1" applyBorder="1"/>
    <xf numFmtId="165" fontId="6" fillId="9" borderId="27" xfId="0" applyNumberFormat="1" applyFont="1" applyFill="1" applyBorder="1" applyAlignment="1">
      <alignment horizontal="right"/>
    </xf>
    <xf numFmtId="165" fontId="6" fillId="9" borderId="28" xfId="0" applyNumberFormat="1" applyFont="1" applyFill="1" applyBorder="1" applyAlignment="1">
      <alignment horizontal="right"/>
    </xf>
    <xf numFmtId="165" fontId="6" fillId="10" borderId="29" xfId="0" applyNumberFormat="1" applyFont="1" applyFill="1" applyBorder="1"/>
    <xf numFmtId="0" fontId="12" fillId="0" borderId="0" xfId="0" applyFont="1" applyAlignment="1">
      <alignment horizontal="center" wrapText="1"/>
    </xf>
    <xf numFmtId="44" fontId="1" fillId="6" borderId="27" xfId="2" applyFont="1" applyFill="1" applyBorder="1"/>
    <xf numFmtId="167" fontId="1" fillId="7" borderId="27" xfId="0" applyNumberFormat="1" applyFont="1" applyFill="1" applyBorder="1"/>
    <xf numFmtId="44" fontId="1" fillId="9" borderId="0" xfId="2" applyFont="1" applyFill="1"/>
    <xf numFmtId="44" fontId="1" fillId="0" borderId="0" xfId="0" applyNumberFormat="1" applyFont="1" applyAlignment="1">
      <alignment wrapText="1"/>
    </xf>
    <xf numFmtId="0" fontId="6" fillId="9" borderId="23" xfId="0" applyFont="1" applyFill="1" applyBorder="1"/>
    <xf numFmtId="44" fontId="6" fillId="9" borderId="23" xfId="0" applyNumberFormat="1" applyFont="1" applyFill="1" applyBorder="1"/>
    <xf numFmtId="10" fontId="1" fillId="5" borderId="0" xfId="3" applyNumberFormat="1" applyFont="1" applyFill="1"/>
    <xf numFmtId="167" fontId="1" fillId="5" borderId="0" xfId="0" applyNumberFormat="1" applyFont="1" applyFill="1"/>
    <xf numFmtId="0" fontId="1" fillId="0" borderId="24" xfId="0" applyFont="1" applyBorder="1" applyAlignment="1">
      <alignment horizontal="right"/>
    </xf>
    <xf numFmtId="0" fontId="1" fillId="5" borderId="25" xfId="0" applyFont="1" applyFill="1" applyBorder="1"/>
    <xf numFmtId="43" fontId="1" fillId="5" borderId="25" xfId="0" applyNumberFormat="1" applyFont="1" applyFill="1" applyBorder="1"/>
    <xf numFmtId="0" fontId="2" fillId="0" borderId="0" xfId="0" applyFont="1"/>
    <xf numFmtId="0" fontId="2" fillId="0" borderId="0" xfId="0" applyFont="1" applyAlignment="1">
      <alignment horizontal="center"/>
    </xf>
    <xf numFmtId="165" fontId="1" fillId="4" borderId="26" xfId="0" applyNumberFormat="1" applyFont="1" applyFill="1" applyBorder="1"/>
    <xf numFmtId="165" fontId="1" fillId="4" borderId="0" xfId="0" applyNumberFormat="1" applyFont="1" applyFill="1"/>
    <xf numFmtId="0" fontId="1" fillId="0" borderId="26" xfId="0" applyFont="1" applyBorder="1" applyAlignment="1">
      <alignment wrapText="1"/>
    </xf>
    <xf numFmtId="44" fontId="1" fillId="5" borderId="0" xfId="0" applyNumberFormat="1" applyFont="1" applyFill="1" applyProtection="1">
      <protection locked="0"/>
    </xf>
    <xf numFmtId="44" fontId="6" fillId="9" borderId="29" xfId="2" applyFont="1" applyFill="1" applyBorder="1"/>
    <xf numFmtId="44" fontId="6" fillId="0" borderId="29" xfId="0" applyNumberFormat="1" applyFont="1" applyBorder="1"/>
    <xf numFmtId="10" fontId="1" fillId="5" borderId="0" xfId="3" applyNumberFormat="1" applyFont="1" applyFill="1" applyProtection="1">
      <protection locked="0"/>
    </xf>
    <xf numFmtId="44" fontId="4" fillId="9" borderId="23" xfId="2" applyFont="1" applyFill="1" applyBorder="1" applyAlignment="1"/>
    <xf numFmtId="164" fontId="3" fillId="9" borderId="6" xfId="4" applyNumberFormat="1" applyFont="1" applyFill="1" applyBorder="1"/>
    <xf numFmtId="0" fontId="6" fillId="0" borderId="0" xfId="4" quotePrefix="1" applyFont="1"/>
    <xf numFmtId="0" fontId="16" fillId="0" borderId="65" xfId="0" applyFont="1" applyBorder="1" applyAlignment="1">
      <alignment horizontal="center" vertical="top" wrapText="1"/>
    </xf>
    <xf numFmtId="0" fontId="4" fillId="0" borderId="0" xfId="0" applyFont="1" applyBorder="1" applyAlignment="1">
      <alignment vertical="top"/>
    </xf>
    <xf numFmtId="0" fontId="4" fillId="0" borderId="72" xfId="0" applyFont="1" applyBorder="1" applyAlignment="1">
      <alignment vertical="top"/>
    </xf>
    <xf numFmtId="0" fontId="7" fillId="3" borderId="91" xfId="4" applyFont="1" applyFill="1" applyBorder="1" applyAlignment="1">
      <alignment horizontal="center" vertical="top"/>
    </xf>
    <xf numFmtId="0" fontId="7" fillId="3" borderId="92" xfId="4" applyFont="1" applyFill="1" applyBorder="1" applyAlignment="1">
      <alignment horizontal="center" vertical="top" wrapText="1"/>
    </xf>
    <xf numFmtId="0" fontId="4" fillId="0" borderId="93" xfId="4" applyFont="1" applyBorder="1" applyAlignment="1">
      <alignment vertical="top" wrapText="1"/>
    </xf>
    <xf numFmtId="164" fontId="4" fillId="9" borderId="74" xfId="4" applyNumberFormat="1" applyFont="1" applyFill="1" applyBorder="1" applyAlignment="1">
      <alignment vertical="top"/>
    </xf>
    <xf numFmtId="0" fontId="3" fillId="0" borderId="94" xfId="4" applyFont="1" applyBorder="1" applyAlignment="1">
      <alignment horizontal="left" vertical="top" wrapText="1"/>
    </xf>
    <xf numFmtId="43" fontId="3" fillId="9" borderId="74" xfId="9" applyFont="1" applyFill="1" applyBorder="1" applyAlignment="1">
      <alignment vertical="top"/>
    </xf>
    <xf numFmtId="0" fontId="3" fillId="8" borderId="94" xfId="4" applyFont="1" applyFill="1" applyBorder="1" applyAlignment="1">
      <alignment vertical="top" wrapText="1"/>
    </xf>
    <xf numFmtId="164" fontId="4" fillId="8" borderId="63" xfId="4" applyNumberFormat="1" applyFont="1" applyFill="1" applyBorder="1" applyAlignment="1">
      <alignment vertical="top"/>
    </xf>
    <xf numFmtId="0" fontId="3" fillId="0" borderId="95" xfId="4" applyFont="1" applyBorder="1" applyAlignment="1">
      <alignment horizontal="left" vertical="top" wrapText="1"/>
    </xf>
    <xf numFmtId="172" fontId="3" fillId="9" borderId="60" xfId="10" applyNumberFormat="1" applyFont="1" applyFill="1" applyBorder="1" applyAlignment="1">
      <alignment vertical="top"/>
    </xf>
    <xf numFmtId="164" fontId="3" fillId="8" borderId="63" xfId="4" applyNumberFormat="1" applyFont="1" applyFill="1" applyBorder="1" applyAlignment="1">
      <alignment vertical="top"/>
    </xf>
    <xf numFmtId="173" fontId="3" fillId="9" borderId="60" xfId="4" applyNumberFormat="1" applyFont="1" applyFill="1" applyBorder="1" applyAlignment="1">
      <alignment vertical="top"/>
    </xf>
    <xf numFmtId="0" fontId="19" fillId="0" borderId="96" xfId="0" applyFont="1" applyBorder="1" applyAlignment="1">
      <alignment vertical="top" wrapText="1"/>
    </xf>
    <xf numFmtId="0" fontId="19" fillId="0" borderId="97" xfId="0" applyFont="1" applyBorder="1" applyAlignment="1">
      <alignment vertical="top" wrapText="1"/>
    </xf>
    <xf numFmtId="0" fontId="1" fillId="0" borderId="65" xfId="0" applyFont="1" applyBorder="1" applyAlignment="1">
      <alignment vertical="top" wrapText="1"/>
    </xf>
    <xf numFmtId="0" fontId="1" fillId="0" borderId="0" xfId="0" applyFont="1" applyBorder="1" applyAlignment="1">
      <alignment vertical="top"/>
    </xf>
    <xf numFmtId="0" fontId="1" fillId="0" borderId="72" xfId="0" applyFont="1" applyBorder="1" applyAlignment="1">
      <alignment vertical="top"/>
    </xf>
    <xf numFmtId="0" fontId="6" fillId="0" borderId="65" xfId="0" applyFont="1" applyFill="1" applyBorder="1" applyAlignment="1" applyProtection="1">
      <alignment horizontal="left" vertical="top"/>
    </xf>
    <xf numFmtId="0" fontId="1" fillId="0" borderId="65" xfId="0" applyFont="1" applyFill="1" applyBorder="1" applyAlignment="1" applyProtection="1">
      <alignment horizontal="left" indent="1"/>
    </xf>
    <xf numFmtId="0" fontId="1" fillId="0" borderId="66" xfId="0" applyFont="1" applyFill="1" applyBorder="1" applyAlignment="1" applyProtection="1">
      <alignment horizontal="left" indent="1"/>
    </xf>
    <xf numFmtId="171" fontId="6" fillId="9" borderId="67" xfId="0" applyNumberFormat="1" applyFont="1" applyFill="1" applyBorder="1" applyAlignment="1">
      <alignment horizontal="right"/>
    </xf>
    <xf numFmtId="0" fontId="1" fillId="0" borderId="67" xfId="0" applyFont="1" applyBorder="1" applyAlignment="1">
      <alignment vertical="top"/>
    </xf>
    <xf numFmtId="0" fontId="1" fillId="0" borderId="73" xfId="0" applyFont="1" applyBorder="1" applyAlignment="1">
      <alignment vertical="top"/>
    </xf>
    <xf numFmtId="0" fontId="6" fillId="0" borderId="0" xfId="0" applyFont="1" applyBorder="1" applyAlignment="1" applyProtection="1">
      <alignment horizontal="right"/>
    </xf>
    <xf numFmtId="169" fontId="0" fillId="0" borderId="0" xfId="0" applyNumberFormat="1" applyBorder="1" applyAlignment="1">
      <alignment horizontal="right"/>
    </xf>
    <xf numFmtId="171" fontId="6" fillId="9" borderId="0" xfId="0" applyNumberFormat="1" applyFont="1" applyFill="1" applyBorder="1" applyAlignment="1">
      <alignment horizontal="right"/>
    </xf>
    <xf numFmtId="0" fontId="6" fillId="0" borderId="98" xfId="0" applyFont="1" applyBorder="1" applyAlignment="1" applyProtection="1">
      <alignment horizontal="center"/>
    </xf>
    <xf numFmtId="0" fontId="1" fillId="0" borderId="99" xfId="0" applyFont="1" applyBorder="1" applyProtection="1"/>
    <xf numFmtId="165" fontId="11" fillId="9" borderId="99" xfId="1" applyNumberFormat="1" applyFont="1" applyFill="1" applyBorder="1" applyProtection="1"/>
    <xf numFmtId="165" fontId="6" fillId="10" borderId="99" xfId="0" applyNumberFormat="1" applyFont="1" applyFill="1" applyBorder="1" applyAlignment="1" applyProtection="1"/>
    <xf numFmtId="0" fontId="1" fillId="0" borderId="0" xfId="0" applyFont="1" applyFill="1" applyBorder="1" applyAlignment="1" applyProtection="1">
      <alignment horizontal="left" indent="1"/>
    </xf>
    <xf numFmtId="0" fontId="28" fillId="0" borderId="0" xfId="0" applyFont="1"/>
    <xf numFmtId="0" fontId="6" fillId="0" borderId="26" xfId="0" applyFont="1" applyBorder="1" applyAlignment="1">
      <alignment horizontal="right"/>
    </xf>
    <xf numFmtId="0" fontId="6" fillId="0" borderId="28" xfId="0" applyFont="1" applyBorder="1" applyAlignment="1">
      <alignment horizontal="right"/>
    </xf>
    <xf numFmtId="0" fontId="1" fillId="0" borderId="26" xfId="0" applyFont="1" applyBorder="1" applyAlignment="1">
      <alignment horizontal="right"/>
    </xf>
    <xf numFmtId="0" fontId="6" fillId="0" borderId="34" xfId="0" applyFont="1" applyBorder="1" applyAlignment="1">
      <alignment horizontal="center"/>
    </xf>
    <xf numFmtId="0" fontId="6" fillId="0" borderId="0" xfId="0" applyFont="1" applyAlignment="1">
      <alignment horizontal="right"/>
    </xf>
    <xf numFmtId="0" fontId="2" fillId="0" borderId="0" xfId="0" applyFont="1" applyAlignment="1">
      <alignment horizontal="center"/>
    </xf>
    <xf numFmtId="171" fontId="6" fillId="0" borderId="0" xfId="0" applyNumberFormat="1" applyFont="1" applyFill="1" applyAlignment="1">
      <alignment horizontal="right"/>
    </xf>
    <xf numFmtId="165" fontId="6" fillId="10" borderId="40" xfId="1" applyNumberFormat="1" applyFont="1" applyFill="1" applyBorder="1" applyAlignment="1" applyProtection="1">
      <alignment horizontal="right"/>
    </xf>
    <xf numFmtId="0" fontId="6" fillId="0" borderId="40" xfId="0" applyFont="1" applyFill="1" applyBorder="1" applyAlignment="1" applyProtection="1">
      <alignment horizontal="left" vertical="top"/>
    </xf>
    <xf numFmtId="0" fontId="0" fillId="0" borderId="40" xfId="0" applyFont="1" applyBorder="1"/>
    <xf numFmtId="0" fontId="1" fillId="0" borderId="40" xfId="0" applyFont="1" applyFill="1" applyBorder="1" applyAlignment="1" applyProtection="1">
      <alignment horizontal="left" indent="1"/>
    </xf>
    <xf numFmtId="171" fontId="6" fillId="10" borderId="40" xfId="0" applyNumberFormat="1" applyFont="1" applyFill="1" applyBorder="1" applyAlignment="1" applyProtection="1">
      <alignment horizontal="right"/>
    </xf>
    <xf numFmtId="171" fontId="6" fillId="9" borderId="40" xfId="0" applyNumberFormat="1" applyFont="1" applyFill="1" applyBorder="1" applyAlignment="1" applyProtection="1">
      <alignment horizontal="right"/>
    </xf>
    <xf numFmtId="171" fontId="6" fillId="9" borderId="40" xfId="0" applyNumberFormat="1" applyFont="1" applyFill="1" applyBorder="1" applyAlignment="1">
      <alignment horizontal="right"/>
    </xf>
    <xf numFmtId="165" fontId="6" fillId="0" borderId="40" xfId="1" applyNumberFormat="1" applyFont="1" applyFill="1" applyBorder="1" applyAlignment="1" applyProtection="1">
      <alignment horizontal="center" vertical="center" wrapText="1"/>
    </xf>
    <xf numFmtId="0" fontId="29" fillId="0" borderId="40" xfId="0" applyFont="1" applyFill="1" applyBorder="1"/>
    <xf numFmtId="0" fontId="3" fillId="9" borderId="0" xfId="4" applyFont="1" applyFill="1" applyBorder="1" applyAlignment="1"/>
    <xf numFmtId="0" fontId="3" fillId="0" borderId="0" xfId="4" applyFont="1" applyFill="1" applyBorder="1" applyAlignment="1">
      <alignment horizontal="left"/>
    </xf>
    <xf numFmtId="0" fontId="0" fillId="0" borderId="0" xfId="0" applyFill="1"/>
    <xf numFmtId="165" fontId="6" fillId="10" borderId="29" xfId="0" applyNumberFormat="1" applyFont="1" applyFill="1" applyBorder="1"/>
    <xf numFmtId="165" fontId="3" fillId="9" borderId="38" xfId="4" applyNumberFormat="1" applyFont="1" applyFill="1" applyBorder="1" applyAlignment="1">
      <alignment horizontal="right" vertical="top" wrapText="1"/>
    </xf>
    <xf numFmtId="44" fontId="1" fillId="9" borderId="10" xfId="2" applyFont="1" applyFill="1" applyBorder="1"/>
    <xf numFmtId="44" fontId="1" fillId="9" borderId="10" xfId="2" applyFont="1" applyFill="1" applyBorder="1" applyProtection="1"/>
    <xf numFmtId="171" fontId="6" fillId="10" borderId="37" xfId="0" applyNumberFormat="1" applyFont="1" applyFill="1" applyBorder="1" applyAlignment="1" applyProtection="1">
      <alignment horizontal="right"/>
    </xf>
    <xf numFmtId="0" fontId="3" fillId="0" borderId="62" xfId="4" applyFont="1" applyBorder="1" applyAlignment="1">
      <alignment horizontal="left" wrapText="1"/>
    </xf>
    <xf numFmtId="0" fontId="17" fillId="0" borderId="96" xfId="4" applyFont="1" applyBorder="1" applyAlignment="1">
      <alignment horizontal="left" wrapText="1"/>
    </xf>
    <xf numFmtId="9" fontId="5" fillId="9" borderId="97" xfId="4" applyNumberFormat="1" applyFont="1" applyFill="1" applyBorder="1"/>
    <xf numFmtId="0" fontId="3" fillId="0" borderId="100" xfId="4" applyFont="1" applyBorder="1" applyAlignment="1">
      <alignment horizontal="right"/>
    </xf>
    <xf numFmtId="0" fontId="1" fillId="0" borderId="72" xfId="4" applyFont="1" applyBorder="1"/>
    <xf numFmtId="0" fontId="1" fillId="0" borderId="65" xfId="4" applyFont="1" applyBorder="1" applyAlignment="1">
      <alignment wrapText="1"/>
    </xf>
    <xf numFmtId="0" fontId="1" fillId="0" borderId="0" xfId="4" applyFont="1" applyBorder="1"/>
    <xf numFmtId="0" fontId="3" fillId="0" borderId="65" xfId="4" applyFont="1" applyBorder="1" applyAlignment="1">
      <alignment horizontal="right"/>
    </xf>
    <xf numFmtId="170" fontId="3" fillId="0" borderId="100" xfId="4" applyNumberFormat="1" applyFont="1" applyBorder="1" applyAlignment="1">
      <alignment horizontal="right"/>
    </xf>
    <xf numFmtId="4" fontId="5" fillId="0" borderId="72" xfId="6" applyNumberFormat="1" applyFont="1" applyBorder="1"/>
    <xf numFmtId="0" fontId="16" fillId="0" borderId="65" xfId="4" applyFont="1" applyBorder="1" applyAlignment="1">
      <alignment horizontal="center" wrapText="1"/>
    </xf>
    <xf numFmtId="0" fontId="4" fillId="0" borderId="72" xfId="4" applyFont="1" applyBorder="1"/>
    <xf numFmtId="0" fontId="7" fillId="3" borderId="91" xfId="4" applyFont="1" applyFill="1" applyBorder="1" applyAlignment="1">
      <alignment horizontal="center"/>
    </xf>
    <xf numFmtId="0" fontId="7" fillId="3" borderId="92" xfId="4" applyFont="1" applyFill="1" applyBorder="1" applyAlignment="1">
      <alignment horizontal="center" wrapText="1"/>
    </xf>
    <xf numFmtId="0" fontId="4" fillId="0" borderId="101" xfId="4" applyFont="1" applyBorder="1" applyAlignment="1"/>
    <xf numFmtId="164" fontId="4" fillId="0" borderId="102" xfId="4" applyNumberFormat="1" applyFont="1" applyBorder="1"/>
    <xf numFmtId="0" fontId="4" fillId="0" borderId="101" xfId="4" applyFont="1" applyBorder="1"/>
    <xf numFmtId="0" fontId="4" fillId="0" borderId="101" xfId="4" applyFont="1" applyFill="1" applyBorder="1"/>
    <xf numFmtId="164" fontId="4" fillId="0" borderId="102" xfId="4" applyNumberFormat="1" applyFont="1" applyFill="1" applyBorder="1"/>
    <xf numFmtId="0" fontId="3" fillId="8" borderId="94" xfId="4" applyFont="1" applyFill="1" applyBorder="1" applyAlignment="1">
      <alignment wrapText="1"/>
    </xf>
    <xf numFmtId="164" fontId="4" fillId="8" borderId="63" xfId="4" applyNumberFormat="1" applyFont="1" applyFill="1" applyBorder="1"/>
    <xf numFmtId="0" fontId="3" fillId="0" borderId="103" xfId="4" applyFont="1" applyBorder="1" applyAlignment="1">
      <alignment horizontal="right"/>
    </xf>
    <xf numFmtId="44" fontId="3" fillId="9" borderId="104" xfId="2" applyFont="1" applyFill="1" applyBorder="1" applyAlignment="1">
      <alignment horizontal="right"/>
    </xf>
    <xf numFmtId="0" fontId="4" fillId="0" borderId="105" xfId="4" applyFont="1" applyBorder="1"/>
    <xf numFmtId="0" fontId="4" fillId="0" borderId="94" xfId="4" applyFont="1" applyBorder="1" applyAlignment="1"/>
    <xf numFmtId="0" fontId="4" fillId="0" borderId="94" xfId="4" applyFont="1" applyBorder="1"/>
    <xf numFmtId="0" fontId="4" fillId="0" borderId="94" xfId="4" applyFont="1" applyBorder="1" applyAlignment="1">
      <alignment wrapText="1"/>
    </xf>
    <xf numFmtId="44" fontId="3" fillId="9" borderId="67" xfId="2" applyFont="1" applyFill="1" applyBorder="1" applyAlignment="1"/>
    <xf numFmtId="165" fontId="11" fillId="9" borderId="28" xfId="1" applyNumberFormat="1" applyFont="1" applyFill="1" applyBorder="1" applyAlignment="1" applyProtection="1">
      <alignment horizontal="left"/>
    </xf>
    <xf numFmtId="174" fontId="1" fillId="5" borderId="25" xfId="0" applyNumberFormat="1" applyFont="1" applyFill="1" applyBorder="1" applyProtection="1">
      <protection locked="0"/>
    </xf>
    <xf numFmtId="174" fontId="1" fillId="0" borderId="25" xfId="0" applyNumberFormat="1" applyFont="1" applyBorder="1" applyProtection="1"/>
    <xf numFmtId="174" fontId="1" fillId="5" borderId="25" xfId="0" applyNumberFormat="1" applyFont="1" applyFill="1" applyBorder="1" applyProtection="1"/>
    <xf numFmtId="0" fontId="3" fillId="9" borderId="0" xfId="4" applyFont="1" applyFill="1" applyBorder="1" applyAlignment="1">
      <alignment horizontal="left"/>
    </xf>
    <xf numFmtId="0" fontId="2" fillId="2" borderId="86" xfId="4" applyFont="1" applyFill="1" applyBorder="1" applyAlignment="1">
      <alignment horizontal="center"/>
    </xf>
    <xf numFmtId="0" fontId="2" fillId="2" borderId="87" xfId="4" applyFont="1" applyFill="1" applyBorder="1" applyAlignment="1">
      <alignment horizontal="center"/>
    </xf>
    <xf numFmtId="0" fontId="2" fillId="2" borderId="88" xfId="4" applyFont="1" applyFill="1" applyBorder="1" applyAlignment="1">
      <alignment horizontal="center"/>
    </xf>
    <xf numFmtId="0" fontId="10" fillId="3" borderId="26" xfId="4" applyFont="1" applyFill="1" applyBorder="1" applyAlignment="1">
      <alignment horizontal="center"/>
    </xf>
    <xf numFmtId="0" fontId="10" fillId="3" borderId="0" xfId="4" applyFont="1" applyFill="1" applyBorder="1" applyAlignment="1">
      <alignment horizontal="center"/>
    </xf>
    <xf numFmtId="0" fontId="6" fillId="0" borderId="66" xfId="4" applyFont="1" applyFill="1" applyBorder="1" applyAlignment="1">
      <alignment horizontal="left" vertical="top" wrapText="1"/>
    </xf>
    <xf numFmtId="0" fontId="6" fillId="0" borderId="67" xfId="4" applyFont="1" applyFill="1" applyBorder="1" applyAlignment="1">
      <alignment horizontal="left" vertical="top" wrapText="1"/>
    </xf>
    <xf numFmtId="0" fontId="6" fillId="0" borderId="73" xfId="4" applyFont="1" applyFill="1" applyBorder="1" applyAlignment="1">
      <alignment horizontal="left" vertical="top" wrapText="1"/>
    </xf>
    <xf numFmtId="0" fontId="2" fillId="2" borderId="68" xfId="4" applyFont="1" applyFill="1" applyBorder="1" applyAlignment="1">
      <alignment horizontal="center" vertical="top" wrapText="1"/>
    </xf>
    <xf numFmtId="0" fontId="2" fillId="2" borderId="69" xfId="4" applyFont="1" applyFill="1" applyBorder="1" applyAlignment="1">
      <alignment horizontal="center" vertical="top" wrapText="1"/>
    </xf>
    <xf numFmtId="0" fontId="2" fillId="2" borderId="70" xfId="4" applyFont="1" applyFill="1" applyBorder="1" applyAlignment="1">
      <alignment horizontal="center" vertical="top" wrapText="1"/>
    </xf>
    <xf numFmtId="0" fontId="7" fillId="3" borderId="51" xfId="4" applyFont="1" applyFill="1" applyBorder="1" applyAlignment="1">
      <alignment horizontal="center" wrapText="1"/>
    </xf>
    <xf numFmtId="0" fontId="7" fillId="3" borderId="23" xfId="4" applyFont="1" applyFill="1" applyBorder="1" applyAlignment="1">
      <alignment horizontal="center" wrapText="1"/>
    </xf>
    <xf numFmtId="0" fontId="7" fillId="3" borderId="71" xfId="4" applyFont="1" applyFill="1" applyBorder="1" applyAlignment="1">
      <alignment horizontal="center" wrapText="1"/>
    </xf>
    <xf numFmtId="0" fontId="7" fillId="3" borderId="57" xfId="4" applyFont="1" applyFill="1" applyBorder="1" applyAlignment="1">
      <alignment horizontal="center" wrapText="1"/>
    </xf>
    <xf numFmtId="0" fontId="14" fillId="3" borderId="59" xfId="4" applyFont="1" applyFill="1" applyBorder="1" applyAlignment="1">
      <alignment wrapText="1"/>
    </xf>
    <xf numFmtId="0" fontId="19" fillId="0" borderId="65" xfId="4" applyFont="1" applyBorder="1" applyAlignment="1">
      <alignment horizontal="left" vertical="top" wrapText="1"/>
    </xf>
    <xf numFmtId="0" fontId="19" fillId="0" borderId="0" xfId="4" applyFont="1" applyAlignment="1">
      <alignment horizontal="left" vertical="top" wrapText="1"/>
    </xf>
    <xf numFmtId="0" fontId="19" fillId="0" borderId="72" xfId="4" applyFont="1" applyBorder="1" applyAlignment="1">
      <alignment horizontal="left" vertical="top" wrapText="1"/>
    </xf>
    <xf numFmtId="0" fontId="19" fillId="0" borderId="66" xfId="4" applyFont="1" applyBorder="1" applyAlignment="1">
      <alignment horizontal="left" vertical="top" wrapText="1"/>
    </xf>
    <xf numFmtId="0" fontId="19" fillId="0" borderId="67" xfId="4" applyFont="1" applyBorder="1" applyAlignment="1">
      <alignment horizontal="left" vertical="top" wrapText="1"/>
    </xf>
    <xf numFmtId="0" fontId="19" fillId="0" borderId="73" xfId="4" applyFont="1" applyBorder="1" applyAlignment="1">
      <alignment horizontal="left" vertical="top" wrapText="1"/>
    </xf>
    <xf numFmtId="0" fontId="2" fillId="2" borderId="53" xfId="4" applyFont="1" applyFill="1" applyBorder="1" applyAlignment="1">
      <alignment horizontal="center" vertical="top" wrapText="1"/>
    </xf>
    <xf numFmtId="0" fontId="13" fillId="2" borderId="54" xfId="4" applyFont="1" applyFill="1" applyBorder="1" applyAlignment="1">
      <alignment horizontal="center" vertical="top"/>
    </xf>
    <xf numFmtId="0" fontId="13" fillId="2" borderId="55" xfId="4" applyFont="1" applyFill="1" applyBorder="1" applyAlignment="1">
      <alignment horizontal="center" vertical="top"/>
    </xf>
    <xf numFmtId="0" fontId="13" fillId="2" borderId="56" xfId="4" applyFont="1" applyFill="1" applyBorder="1" applyAlignment="1">
      <alignment horizontal="center" vertical="top"/>
    </xf>
    <xf numFmtId="0" fontId="7" fillId="3" borderId="42" xfId="4" applyFont="1" applyFill="1" applyBorder="1" applyAlignment="1">
      <alignment horizontal="center" wrapText="1"/>
    </xf>
    <xf numFmtId="0" fontId="7" fillId="3" borderId="43" xfId="4" applyFont="1" applyFill="1" applyBorder="1" applyAlignment="1">
      <alignment horizontal="center" wrapText="1"/>
    </xf>
    <xf numFmtId="0" fontId="7" fillId="3" borderId="44" xfId="4" applyFont="1" applyFill="1" applyBorder="1" applyAlignment="1">
      <alignment horizontal="center" wrapText="1"/>
    </xf>
    <xf numFmtId="0" fontId="7" fillId="3" borderId="58" xfId="4" applyFont="1" applyFill="1" applyBorder="1" applyAlignment="1">
      <alignment horizontal="center" wrapText="1"/>
    </xf>
    <xf numFmtId="0" fontId="19" fillId="0" borderId="66" xfId="4" applyFont="1" applyFill="1" applyBorder="1" applyAlignment="1">
      <alignment horizontal="left" vertical="top" wrapText="1"/>
    </xf>
    <xf numFmtId="0" fontId="19" fillId="0" borderId="67" xfId="4" applyFont="1" applyFill="1" applyBorder="1" applyAlignment="1">
      <alignment horizontal="left" vertical="top" wrapText="1"/>
    </xf>
    <xf numFmtId="0" fontId="19" fillId="0" borderId="73" xfId="4" applyFont="1" applyFill="1" applyBorder="1" applyAlignment="1">
      <alignment horizontal="left" vertical="top" wrapText="1"/>
    </xf>
    <xf numFmtId="0" fontId="2" fillId="2" borderId="12" xfId="4" applyFont="1" applyFill="1" applyBorder="1" applyAlignment="1">
      <alignment horizontal="center"/>
    </xf>
    <xf numFmtId="0" fontId="2" fillId="2" borderId="13" xfId="4" applyFont="1" applyFill="1" applyBorder="1" applyAlignment="1">
      <alignment horizontal="center"/>
    </xf>
    <xf numFmtId="0" fontId="26" fillId="0" borderId="0" xfId="4" applyFont="1" applyFill="1" applyAlignment="1">
      <alignment wrapText="1"/>
    </xf>
    <xf numFmtId="0" fontId="27" fillId="0" borderId="0" xfId="4" applyFont="1" applyFill="1" applyAlignment="1">
      <alignment wrapText="1"/>
    </xf>
    <xf numFmtId="0" fontId="10" fillId="3" borderId="12" xfId="4" applyFont="1" applyFill="1" applyBorder="1" applyAlignment="1">
      <alignment horizontal="center"/>
    </xf>
    <xf numFmtId="0" fontId="10" fillId="3" borderId="13" xfId="4" applyFont="1" applyFill="1" applyBorder="1" applyAlignment="1">
      <alignment horizontal="center"/>
    </xf>
    <xf numFmtId="0" fontId="6" fillId="0" borderId="0" xfId="4" applyFont="1" applyAlignment="1">
      <alignment wrapText="1"/>
    </xf>
    <xf numFmtId="0" fontId="20" fillId="0" borderId="0" xfId="4" applyFont="1" applyAlignment="1">
      <alignment wrapText="1"/>
    </xf>
    <xf numFmtId="0" fontId="24" fillId="0" borderId="0" xfId="4" applyFont="1" applyFill="1" applyAlignment="1">
      <alignment wrapText="1"/>
    </xf>
    <xf numFmtId="0" fontId="25" fillId="0" borderId="0" xfId="4" applyFont="1" applyFill="1" applyAlignment="1">
      <alignment wrapText="1"/>
    </xf>
    <xf numFmtId="0" fontId="3" fillId="0" borderId="0" xfId="4" applyFont="1" applyBorder="1" applyAlignment="1">
      <alignment horizontal="left" vertical="center" wrapText="1"/>
    </xf>
    <xf numFmtId="0" fontId="3" fillId="0" borderId="0" xfId="0" applyFont="1" applyBorder="1" applyAlignment="1">
      <alignment horizontal="left" vertical="center" wrapText="1"/>
    </xf>
    <xf numFmtId="0" fontId="10" fillId="3" borderId="12" xfId="0" applyFont="1" applyFill="1" applyBorder="1" applyAlignment="1">
      <alignment horizontal="left"/>
    </xf>
    <xf numFmtId="0" fontId="10" fillId="3" borderId="17" xfId="0" applyFont="1" applyFill="1" applyBorder="1" applyAlignment="1">
      <alignment horizontal="left"/>
    </xf>
    <xf numFmtId="0" fontId="10" fillId="3" borderId="41" xfId="0" applyFont="1" applyFill="1" applyBorder="1" applyAlignment="1">
      <alignment horizontal="left"/>
    </xf>
    <xf numFmtId="0" fontId="10" fillId="3" borderId="13" xfId="0" applyFont="1" applyFill="1" applyBorder="1" applyAlignment="1">
      <alignment horizontal="left"/>
    </xf>
    <xf numFmtId="0" fontId="2" fillId="2" borderId="12" xfId="0" applyFont="1" applyFill="1" applyBorder="1" applyAlignment="1">
      <alignment horizontal="center"/>
    </xf>
    <xf numFmtId="0" fontId="2" fillId="2" borderId="17" xfId="0" applyFont="1" applyFill="1" applyBorder="1" applyAlignment="1">
      <alignment horizontal="center"/>
    </xf>
    <xf numFmtId="0" fontId="2" fillId="2" borderId="41" xfId="0" applyFont="1" applyFill="1" applyBorder="1" applyAlignment="1">
      <alignment horizontal="center"/>
    </xf>
    <xf numFmtId="0" fontId="2" fillId="2" borderId="13" xfId="0" applyFont="1" applyFill="1" applyBorder="1" applyAlignment="1">
      <alignment horizontal="center"/>
    </xf>
    <xf numFmtId="0" fontId="7" fillId="3" borderId="1" xfId="0" applyFont="1" applyFill="1" applyBorder="1" applyAlignment="1">
      <alignment horizontal="center" wrapText="1"/>
    </xf>
    <xf numFmtId="0" fontId="8" fillId="3" borderId="4" xfId="0" applyFont="1" applyFill="1" applyBorder="1" applyAlignment="1">
      <alignment horizontal="center" wrapText="1"/>
    </xf>
    <xf numFmtId="0" fontId="7" fillId="3" borderId="9" xfId="0" applyFont="1" applyFill="1" applyBorder="1" applyAlignment="1">
      <alignment horizontal="center"/>
    </xf>
    <xf numFmtId="0" fontId="7" fillId="3" borderId="35" xfId="0" applyFont="1" applyFill="1" applyBorder="1" applyAlignment="1">
      <alignment horizontal="center"/>
    </xf>
    <xf numFmtId="0" fontId="7" fillId="3" borderId="10" xfId="0" applyFont="1" applyFill="1" applyBorder="1" applyAlignment="1">
      <alignment horizontal="center"/>
    </xf>
    <xf numFmtId="165" fontId="6" fillId="10" borderId="27" xfId="0" applyNumberFormat="1" applyFont="1" applyFill="1" applyBorder="1" applyAlignment="1" applyProtection="1">
      <alignment horizontal="center"/>
    </xf>
    <xf numFmtId="165" fontId="6" fillId="10" borderId="29" xfId="0" applyNumberFormat="1" applyFont="1" applyFill="1" applyBorder="1" applyAlignment="1" applyProtection="1">
      <alignment horizontal="center"/>
    </xf>
    <xf numFmtId="0" fontId="6" fillId="0" borderId="26" xfId="0" applyFont="1" applyBorder="1" applyAlignment="1" applyProtection="1">
      <alignment horizontal="right"/>
    </xf>
    <xf numFmtId="0" fontId="6" fillId="0" borderId="0" xfId="0" applyFont="1" applyBorder="1" applyAlignment="1" applyProtection="1">
      <alignment horizontal="right"/>
    </xf>
    <xf numFmtId="165" fontId="6" fillId="10" borderId="28" xfId="0" applyNumberFormat="1" applyFont="1" applyFill="1" applyBorder="1" applyAlignment="1" applyProtection="1">
      <alignment horizontal="center"/>
    </xf>
    <xf numFmtId="0" fontId="6" fillId="0" borderId="26" xfId="0" applyFont="1" applyBorder="1" applyAlignment="1">
      <alignment horizontal="right"/>
    </xf>
    <xf numFmtId="0" fontId="6" fillId="0" borderId="28" xfId="0" applyFont="1" applyBorder="1" applyAlignment="1">
      <alignment horizontal="right"/>
    </xf>
    <xf numFmtId="0" fontId="2" fillId="0" borderId="0" xfId="0" applyFont="1" applyAlignment="1" applyProtection="1">
      <alignment horizontal="center" wrapText="1"/>
    </xf>
    <xf numFmtId="0" fontId="6" fillId="0" borderId="15" xfId="0" applyFont="1" applyBorder="1" applyAlignment="1" applyProtection="1">
      <alignment horizontal="center"/>
    </xf>
    <xf numFmtId="0" fontId="6" fillId="0" borderId="21" xfId="0" applyFont="1" applyBorder="1" applyAlignment="1" applyProtection="1">
      <alignment horizontal="center"/>
    </xf>
    <xf numFmtId="0" fontId="6" fillId="0" borderId="16" xfId="0" applyFont="1" applyBorder="1" applyAlignment="1" applyProtection="1">
      <alignment horizontal="center"/>
    </xf>
    <xf numFmtId="0" fontId="6" fillId="0" borderId="31" xfId="0" applyFont="1" applyBorder="1" applyAlignment="1" applyProtection="1">
      <alignment horizontal="center"/>
    </xf>
    <xf numFmtId="0" fontId="6" fillId="0" borderId="32" xfId="0" applyFont="1" applyBorder="1" applyAlignment="1" applyProtection="1">
      <alignment horizontal="center"/>
    </xf>
    <xf numFmtId="0" fontId="6" fillId="0" borderId="34" xfId="0" applyFont="1" applyBorder="1" applyAlignment="1" applyProtection="1">
      <alignment horizontal="center"/>
    </xf>
    <xf numFmtId="0" fontId="6" fillId="0" borderId="7" xfId="0" applyFont="1" applyFill="1" applyBorder="1" applyAlignment="1" applyProtection="1">
      <alignment horizontal="right"/>
    </xf>
    <xf numFmtId="0" fontId="6" fillId="0" borderId="22" xfId="0" applyFont="1" applyFill="1" applyBorder="1" applyAlignment="1" applyProtection="1">
      <alignment horizontal="right"/>
    </xf>
    <xf numFmtId="0" fontId="1" fillId="0" borderId="26" xfId="0" applyFont="1" applyBorder="1" applyAlignment="1" applyProtection="1">
      <alignment horizontal="right"/>
    </xf>
    <xf numFmtId="0" fontId="1" fillId="0" borderId="28" xfId="0" applyFont="1" applyBorder="1" applyAlignment="1" applyProtection="1">
      <alignment horizontal="right"/>
    </xf>
    <xf numFmtId="165" fontId="6" fillId="10" borderId="0" xfId="0" applyNumberFormat="1" applyFont="1" applyFill="1" applyBorder="1" applyAlignment="1" applyProtection="1">
      <alignment horizontal="center"/>
    </xf>
    <xf numFmtId="0" fontId="6" fillId="0" borderId="33" xfId="0" applyFont="1" applyBorder="1" applyAlignment="1" applyProtection="1">
      <alignment horizontal="center"/>
    </xf>
    <xf numFmtId="0" fontId="6" fillId="0" borderId="28" xfId="0" applyFont="1" applyBorder="1" applyAlignment="1" applyProtection="1">
      <alignment horizontal="right"/>
    </xf>
    <xf numFmtId="0" fontId="1" fillId="0" borderId="0" xfId="0" applyFont="1" applyFill="1" applyAlignment="1" applyProtection="1">
      <alignment horizontal="left" vertical="top" wrapText="1"/>
    </xf>
    <xf numFmtId="0" fontId="6" fillId="0" borderId="0" xfId="0" applyFont="1" applyBorder="1" applyAlignment="1">
      <alignment horizontal="right"/>
    </xf>
    <xf numFmtId="165" fontId="6" fillId="10" borderId="27" xfId="0" applyNumberFormat="1" applyFont="1" applyFill="1" applyBorder="1" applyAlignment="1" applyProtection="1"/>
    <xf numFmtId="165" fontId="6" fillId="10" borderId="29" xfId="0" applyNumberFormat="1" applyFont="1" applyFill="1" applyBorder="1" applyAlignment="1" applyProtection="1"/>
    <xf numFmtId="0" fontId="6" fillId="0" borderId="26" xfId="0" applyFont="1" applyBorder="1" applyAlignment="1">
      <alignment horizontal="center" wrapText="1"/>
    </xf>
    <xf numFmtId="0" fontId="6" fillId="0" borderId="0" xfId="0" applyFont="1" applyBorder="1" applyAlignment="1">
      <alignment horizontal="center" wrapText="1"/>
    </xf>
    <xf numFmtId="0" fontId="6" fillId="4" borderId="26" xfId="0" applyFont="1" applyFill="1" applyBorder="1" applyAlignment="1">
      <alignment horizontal="right"/>
    </xf>
    <xf numFmtId="0" fontId="6" fillId="4" borderId="0" xfId="0" applyFont="1" applyFill="1" applyBorder="1" applyAlignment="1">
      <alignment horizontal="right"/>
    </xf>
    <xf numFmtId="0" fontId="6" fillId="4" borderId="28" xfId="0" applyFont="1" applyFill="1" applyBorder="1" applyAlignment="1">
      <alignment horizontal="right"/>
    </xf>
    <xf numFmtId="0" fontId="1" fillId="0" borderId="26" xfId="0" applyFont="1" applyBorder="1" applyAlignment="1">
      <alignment horizontal="right"/>
    </xf>
    <xf numFmtId="0" fontId="1" fillId="0" borderId="0" xfId="0" applyFont="1" applyBorder="1" applyAlignment="1">
      <alignment horizontal="right"/>
    </xf>
    <xf numFmtId="0" fontId="1" fillId="0" borderId="26" xfId="0" applyFont="1" applyFill="1" applyBorder="1" applyAlignment="1">
      <alignment horizontal="right"/>
    </xf>
    <xf numFmtId="0" fontId="1" fillId="0" borderId="0" xfId="0" applyFont="1" applyFill="1" applyBorder="1" applyAlignment="1">
      <alignment horizontal="right"/>
    </xf>
    <xf numFmtId="0" fontId="6" fillId="0" borderId="26" xfId="0" applyFont="1" applyBorder="1" applyAlignment="1">
      <alignment horizontal="right" wrapText="1"/>
    </xf>
    <xf numFmtId="0" fontId="6" fillId="0" borderId="0" xfId="0" applyFont="1" applyBorder="1" applyAlignment="1">
      <alignment horizontal="right" wrapText="1"/>
    </xf>
    <xf numFmtId="0" fontId="6" fillId="0" borderId="8" xfId="0" applyFont="1" applyFill="1" applyBorder="1" applyAlignment="1" applyProtection="1">
      <alignment horizontal="right"/>
    </xf>
    <xf numFmtId="0" fontId="2" fillId="0" borderId="0" xfId="0" applyFont="1" applyAlignment="1">
      <alignment horizontal="center" wrapText="1"/>
    </xf>
    <xf numFmtId="0" fontId="6" fillId="0" borderId="15" xfId="0" applyFont="1" applyBorder="1" applyAlignment="1">
      <alignment horizontal="center"/>
    </xf>
    <xf numFmtId="0" fontId="6" fillId="0" borderId="21" xfId="0" applyFont="1" applyBorder="1" applyAlignment="1">
      <alignment horizontal="center"/>
    </xf>
    <xf numFmtId="0" fontId="6" fillId="0" borderId="16" xfId="0" applyFont="1" applyBorder="1" applyAlignment="1">
      <alignment horizontal="center"/>
    </xf>
    <xf numFmtId="0" fontId="6" fillId="0" borderId="31" xfId="0" applyFont="1" applyBorder="1" applyAlignment="1">
      <alignment horizontal="center"/>
    </xf>
    <xf numFmtId="0" fontId="6" fillId="0" borderId="32" xfId="0" applyFont="1" applyBorder="1" applyAlignment="1">
      <alignment horizontal="center"/>
    </xf>
    <xf numFmtId="0" fontId="6" fillId="0" borderId="34" xfId="0" applyFont="1" applyBorder="1" applyAlignment="1">
      <alignment horizontal="center"/>
    </xf>
    <xf numFmtId="165" fontId="6" fillId="10" borderId="27" xfId="0" applyNumberFormat="1" applyFont="1" applyFill="1" applyBorder="1"/>
    <xf numFmtId="165" fontId="6" fillId="10" borderId="29" xfId="0" applyNumberFormat="1" applyFont="1" applyFill="1" applyBorder="1"/>
    <xf numFmtId="0" fontId="6" fillId="0" borderId="0" xfId="0" applyFont="1" applyAlignment="1">
      <alignment horizontal="right"/>
    </xf>
    <xf numFmtId="0" fontId="6" fillId="0" borderId="7" xfId="0" applyFont="1" applyBorder="1" applyAlignment="1">
      <alignment horizontal="right"/>
    </xf>
    <xf numFmtId="0" fontId="6" fillId="0" borderId="22" xfId="0" applyFont="1" applyBorder="1" applyAlignment="1">
      <alignment horizontal="right"/>
    </xf>
    <xf numFmtId="165" fontId="6" fillId="10" borderId="27" xfId="0" applyNumberFormat="1" applyFont="1" applyFill="1" applyBorder="1" applyAlignment="1">
      <alignment horizontal="center"/>
    </xf>
    <xf numFmtId="165" fontId="6" fillId="10" borderId="28" xfId="0" applyNumberFormat="1" applyFont="1" applyFill="1" applyBorder="1" applyAlignment="1">
      <alignment horizontal="center"/>
    </xf>
    <xf numFmtId="165" fontId="6" fillId="10" borderId="28" xfId="0" applyNumberFormat="1" applyFont="1" applyFill="1" applyBorder="1"/>
    <xf numFmtId="0" fontId="1" fillId="0" borderId="28" xfId="0" applyFont="1" applyBorder="1" applyAlignment="1">
      <alignment horizontal="right"/>
    </xf>
    <xf numFmtId="0" fontId="6" fillId="0" borderId="33" xfId="0" applyFont="1" applyBorder="1" applyAlignment="1">
      <alignment horizontal="center"/>
    </xf>
    <xf numFmtId="165" fontId="6" fillId="10" borderId="0" xfId="0" applyNumberFormat="1" applyFont="1" applyFill="1"/>
    <xf numFmtId="165" fontId="6" fillId="10" borderId="0" xfId="0" applyNumberFormat="1" applyFont="1" applyFill="1" applyAlignment="1">
      <alignment horizontal="center"/>
    </xf>
    <xf numFmtId="0" fontId="6" fillId="4" borderId="0" xfId="0" applyFont="1" applyFill="1" applyAlignment="1">
      <alignment horizontal="right"/>
    </xf>
    <xf numFmtId="0" fontId="1" fillId="0" borderId="0" xfId="0" applyFont="1" applyFill="1" applyAlignment="1">
      <alignment horizontal="left" vertical="top" wrapText="1"/>
    </xf>
    <xf numFmtId="0" fontId="6" fillId="0" borderId="0" xfId="0" applyFont="1" applyAlignment="1">
      <alignment horizontal="center" wrapText="1"/>
    </xf>
    <xf numFmtId="0" fontId="1" fillId="0" borderId="0" xfId="0" applyFont="1" applyAlignment="1">
      <alignment horizontal="right"/>
    </xf>
    <xf numFmtId="0" fontId="6" fillId="0" borderId="0" xfId="0" applyFont="1" applyAlignment="1">
      <alignment horizontal="right" wrapText="1"/>
    </xf>
    <xf numFmtId="0" fontId="6" fillId="0" borderId="8" xfId="0" applyFont="1" applyBorder="1" applyAlignment="1">
      <alignment horizontal="right"/>
    </xf>
    <xf numFmtId="0" fontId="22" fillId="0" borderId="15" xfId="8" applyFont="1" applyBorder="1" applyAlignment="1">
      <alignment horizontal="center" vertical="top"/>
    </xf>
    <xf numFmtId="0" fontId="22" fillId="0" borderId="16" xfId="8" applyFont="1" applyBorder="1" applyAlignment="1">
      <alignment horizontal="center" vertical="top"/>
    </xf>
    <xf numFmtId="0" fontId="11" fillId="0" borderId="0" xfId="0" applyFont="1" applyFill="1" applyAlignment="1">
      <alignment horizontal="left" vertical="top" wrapText="1"/>
    </xf>
    <xf numFmtId="0" fontId="19" fillId="0" borderId="0" xfId="0" applyFont="1" applyAlignment="1">
      <alignment horizontal="left" vertical="top" wrapText="1"/>
    </xf>
    <xf numFmtId="0" fontId="10" fillId="3" borderId="0" xfId="4" applyFont="1" applyFill="1" applyAlignment="1">
      <alignment horizontal="center" vertical="top"/>
    </xf>
    <xf numFmtId="0" fontId="2" fillId="2" borderId="0" xfId="4" applyFont="1" applyFill="1" applyAlignment="1">
      <alignment horizontal="center" vertical="top"/>
    </xf>
    <xf numFmtId="0" fontId="19" fillId="0" borderId="65" xfId="0" applyFont="1" applyBorder="1" applyAlignment="1">
      <alignment horizontal="left" vertical="top" wrapText="1"/>
    </xf>
    <xf numFmtId="0" fontId="19" fillId="0" borderId="0" xfId="0" applyFont="1" applyBorder="1" applyAlignment="1">
      <alignment horizontal="left" vertical="top" wrapText="1"/>
    </xf>
    <xf numFmtId="0" fontId="19" fillId="0" borderId="72" xfId="0" applyFont="1" applyBorder="1" applyAlignment="1">
      <alignment horizontal="left" vertical="top" wrapText="1"/>
    </xf>
    <xf numFmtId="0" fontId="10" fillId="3" borderId="86" xfId="4" applyFont="1" applyFill="1" applyBorder="1" applyAlignment="1">
      <alignment horizontal="center" vertical="top"/>
    </xf>
    <xf numFmtId="0" fontId="10" fillId="3" borderId="87" xfId="4" applyFont="1" applyFill="1" applyBorder="1" applyAlignment="1">
      <alignment horizontal="center" vertical="top"/>
    </xf>
    <xf numFmtId="0" fontId="10" fillId="3" borderId="88" xfId="4" applyFont="1" applyFill="1" applyBorder="1" applyAlignment="1">
      <alignment horizontal="center" vertical="top"/>
    </xf>
    <xf numFmtId="0" fontId="2" fillId="2" borderId="89" xfId="4" applyFont="1" applyFill="1" applyBorder="1" applyAlignment="1">
      <alignment horizontal="center" vertical="top"/>
    </xf>
    <xf numFmtId="0" fontId="2" fillId="2" borderId="21" xfId="4" applyFont="1" applyFill="1" applyBorder="1" applyAlignment="1">
      <alignment horizontal="center" vertical="top"/>
    </xf>
    <xf numFmtId="0" fontId="2" fillId="2" borderId="90" xfId="4" applyFont="1" applyFill="1" applyBorder="1" applyAlignment="1">
      <alignment horizontal="center" vertical="top"/>
    </xf>
    <xf numFmtId="0" fontId="6" fillId="0" borderId="40" xfId="0" applyFont="1" applyBorder="1" applyAlignment="1" applyProtection="1">
      <alignment horizontal="center"/>
    </xf>
    <xf numFmtId="165" fontId="6" fillId="9" borderId="40" xfId="1" applyNumberFormat="1" applyFont="1" applyFill="1" applyBorder="1" applyAlignment="1">
      <alignment horizontal="center"/>
    </xf>
  </cellXfs>
  <cellStyles count="11">
    <cellStyle name="Comma" xfId="1" builtinId="3"/>
    <cellStyle name="Comma 2" xfId="6" xr:uid="{00000000-0005-0000-0000-000001000000}"/>
    <cellStyle name="Comma 2 2" xfId="9" xr:uid="{00000000-0005-0000-0000-000002000000}"/>
    <cellStyle name="Currency" xfId="2" builtinId="4"/>
    <cellStyle name="Currency 2" xfId="7" xr:uid="{00000000-0005-0000-0000-000004000000}"/>
    <cellStyle name="Currency 2 2" xfId="10" xr:uid="{00000000-0005-0000-0000-000005000000}"/>
    <cellStyle name="Normal" xfId="0" builtinId="0"/>
    <cellStyle name="Normal 2" xfId="4" xr:uid="{00000000-0005-0000-0000-000007000000}"/>
    <cellStyle name="Normal 3" xfId="8" xr:uid="{00000000-0005-0000-0000-000008000000}"/>
    <cellStyle name="Percent" xfId="3" builtinId="5"/>
    <cellStyle name="Percent 2" xfId="5" xr:uid="{00000000-0005-0000-0000-00000A000000}"/>
  </cellStyles>
  <dxfs count="72">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4"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2" Type="http://schemas.openxmlformats.org/officeDocument/2006/relationships/image" Target="../media/image1.png"/><Relationship Id="rId1" Type="http://schemas.openxmlformats.org/officeDocument/2006/relationships/customXml" Target="../ink/ink1.xml"/><Relationship Id="rId6" Type="http://schemas.openxmlformats.org/officeDocument/2006/relationships/customXml" Target="../ink/ink4.xml"/><Relationship Id="rId5" Type="http://schemas.openxmlformats.org/officeDocument/2006/relationships/image" Target="../media/image2.png"/><Relationship Id="rId4" Type="http://schemas.openxmlformats.org/officeDocument/2006/relationships/customXml" Target="../ink/ink3.xml"/></Relationships>
</file>

<file path=xl/drawings/_rels/drawing10.xml.rels><?xml version="1.0" encoding="UTF-8" standalone="yes"?>
<Relationships xmlns="http://schemas.openxmlformats.org/package/2006/relationships"><Relationship Id="rId3" Type="http://schemas.openxmlformats.org/officeDocument/2006/relationships/customXml" Target="../ink/ink26.xml"/><Relationship Id="rId2" Type="http://schemas.openxmlformats.org/officeDocument/2006/relationships/image" Target="../media/image1.png"/><Relationship Id="rId1" Type="http://schemas.openxmlformats.org/officeDocument/2006/relationships/customXml" Target="../ink/ink25.xml"/><Relationship Id="rId6" Type="http://schemas.openxmlformats.org/officeDocument/2006/relationships/customXml" Target="../ink/ink28.xml"/><Relationship Id="rId5" Type="http://schemas.openxmlformats.org/officeDocument/2006/relationships/image" Target="../media/image2.png"/><Relationship Id="rId4" Type="http://schemas.openxmlformats.org/officeDocument/2006/relationships/customXml" Target="../ink/ink27.xml"/></Relationships>
</file>

<file path=xl/drawings/_rels/drawing11.xml.rels><?xml version="1.0" encoding="UTF-8" standalone="yes"?>
<Relationships xmlns="http://schemas.openxmlformats.org/package/2006/relationships"><Relationship Id="rId3" Type="http://schemas.openxmlformats.org/officeDocument/2006/relationships/customXml" Target="../ink/ink30.xml"/><Relationship Id="rId2" Type="http://schemas.openxmlformats.org/officeDocument/2006/relationships/image" Target="../media/image2.png"/><Relationship Id="rId1" Type="http://schemas.openxmlformats.org/officeDocument/2006/relationships/customXml" Target="../ink/ink29.xml"/><Relationship Id="rId4" Type="http://schemas.openxmlformats.org/officeDocument/2006/relationships/customXml" Target="../ink/ink31.xml"/></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32.xml"/></Relationships>
</file>

<file path=xl/drawings/_rels/drawing13.xml.rels><?xml version="1.0" encoding="UTF-8" standalone="yes"?>
<Relationships xmlns="http://schemas.openxmlformats.org/package/2006/relationships"><Relationship Id="rId3" Type="http://schemas.openxmlformats.org/officeDocument/2006/relationships/customXml" Target="../ink/ink34.xml"/><Relationship Id="rId2" Type="http://schemas.openxmlformats.org/officeDocument/2006/relationships/image" Target="../media/image3.png"/><Relationship Id="rId1" Type="http://schemas.openxmlformats.org/officeDocument/2006/relationships/customXml" Target="../ink/ink33.xml"/><Relationship Id="rId5" Type="http://schemas.openxmlformats.org/officeDocument/2006/relationships/customXml" Target="../ink/ink35.xml"/><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customXml" Target="../ink/ink36.xml"/></Relationships>
</file>

<file path=xl/drawings/_rels/drawing15.xml.rels><?xml version="1.0" encoding="UTF-8" standalone="yes"?>
<Relationships xmlns="http://schemas.openxmlformats.org/package/2006/relationships"><Relationship Id="rId3" Type="http://schemas.openxmlformats.org/officeDocument/2006/relationships/customXml" Target="../ink/ink38.xml"/><Relationship Id="rId2" Type="http://schemas.openxmlformats.org/officeDocument/2006/relationships/image" Target="../media/image1.png"/><Relationship Id="rId1" Type="http://schemas.openxmlformats.org/officeDocument/2006/relationships/customXml" Target="../ink/ink37.xml"/><Relationship Id="rId6" Type="http://schemas.openxmlformats.org/officeDocument/2006/relationships/customXml" Target="../ink/ink40.xml"/><Relationship Id="rId5" Type="http://schemas.openxmlformats.org/officeDocument/2006/relationships/image" Target="../media/image2.png"/><Relationship Id="rId4" Type="http://schemas.openxmlformats.org/officeDocument/2006/relationships/customXml" Target="../ink/ink39.xml"/></Relationships>
</file>

<file path=xl/drawings/_rels/drawing16.xml.rels><?xml version="1.0" encoding="UTF-8" standalone="yes"?>
<Relationships xmlns="http://schemas.openxmlformats.org/package/2006/relationships"><Relationship Id="rId3" Type="http://schemas.openxmlformats.org/officeDocument/2006/relationships/customXml" Target="../ink/ink42.xml"/><Relationship Id="rId2" Type="http://schemas.openxmlformats.org/officeDocument/2006/relationships/image" Target="../media/image2.png"/><Relationship Id="rId1" Type="http://schemas.openxmlformats.org/officeDocument/2006/relationships/customXml" Target="../ink/ink41.xml"/><Relationship Id="rId4" Type="http://schemas.openxmlformats.org/officeDocument/2006/relationships/customXml" Target="../ink/ink43.xml"/></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44.xml"/></Relationships>
</file>

<file path=xl/drawings/_rels/drawing2.xml.rels><?xml version="1.0" encoding="UTF-8" standalone="yes"?>
<Relationships xmlns="http://schemas.openxmlformats.org/package/2006/relationships"><Relationship Id="rId3" Type="http://schemas.openxmlformats.org/officeDocument/2006/relationships/customXml" Target="../ink/ink6.xml"/><Relationship Id="rId2" Type="http://schemas.openxmlformats.org/officeDocument/2006/relationships/image" Target="../media/image2.png"/><Relationship Id="rId1" Type="http://schemas.openxmlformats.org/officeDocument/2006/relationships/customXml" Target="../ink/ink5.xml"/><Relationship Id="rId4" Type="http://schemas.openxmlformats.org/officeDocument/2006/relationships/customXml" Target="../ink/ink7.xml"/></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8.xml"/></Relationships>
</file>

<file path=xl/drawings/_rels/drawing4.xml.rels><?xml version="1.0" encoding="UTF-8" standalone="yes"?>
<Relationships xmlns="http://schemas.openxmlformats.org/package/2006/relationships"><Relationship Id="rId3" Type="http://schemas.openxmlformats.org/officeDocument/2006/relationships/customXml" Target="../ink/ink10.xml"/><Relationship Id="rId2" Type="http://schemas.openxmlformats.org/officeDocument/2006/relationships/image" Target="../media/image1.png"/><Relationship Id="rId1" Type="http://schemas.openxmlformats.org/officeDocument/2006/relationships/customXml" Target="../ink/ink9.xml"/><Relationship Id="rId6" Type="http://schemas.openxmlformats.org/officeDocument/2006/relationships/customXml" Target="../ink/ink12.xml"/><Relationship Id="rId5" Type="http://schemas.openxmlformats.org/officeDocument/2006/relationships/image" Target="../media/image2.png"/><Relationship Id="rId4" Type="http://schemas.openxmlformats.org/officeDocument/2006/relationships/customXml" Target="../ink/ink11.xml"/></Relationships>
</file>

<file path=xl/drawings/_rels/drawing5.xml.rels><?xml version="1.0" encoding="UTF-8" standalone="yes"?>
<Relationships xmlns="http://schemas.openxmlformats.org/package/2006/relationships"><Relationship Id="rId3" Type="http://schemas.openxmlformats.org/officeDocument/2006/relationships/customXml" Target="../ink/ink14.xml"/><Relationship Id="rId2" Type="http://schemas.openxmlformats.org/officeDocument/2006/relationships/image" Target="../media/image2.png"/><Relationship Id="rId1" Type="http://schemas.openxmlformats.org/officeDocument/2006/relationships/customXml" Target="../ink/ink13.xml"/><Relationship Id="rId4" Type="http://schemas.openxmlformats.org/officeDocument/2006/relationships/customXml" Target="../ink/ink15.xml"/></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16.xml"/></Relationships>
</file>

<file path=xl/drawings/_rels/drawing7.xml.rels><?xml version="1.0" encoding="UTF-8" standalone="yes"?>
<Relationships xmlns="http://schemas.openxmlformats.org/package/2006/relationships"><Relationship Id="rId3" Type="http://schemas.openxmlformats.org/officeDocument/2006/relationships/customXml" Target="../ink/ink18.xml"/><Relationship Id="rId2" Type="http://schemas.openxmlformats.org/officeDocument/2006/relationships/image" Target="../media/image1.png"/><Relationship Id="rId1" Type="http://schemas.openxmlformats.org/officeDocument/2006/relationships/customXml" Target="../ink/ink17.xml"/><Relationship Id="rId6" Type="http://schemas.openxmlformats.org/officeDocument/2006/relationships/customXml" Target="../ink/ink20.xml"/><Relationship Id="rId5" Type="http://schemas.openxmlformats.org/officeDocument/2006/relationships/image" Target="../media/image2.png"/><Relationship Id="rId4" Type="http://schemas.openxmlformats.org/officeDocument/2006/relationships/customXml" Target="../ink/ink19.xml"/></Relationships>
</file>

<file path=xl/drawings/_rels/drawing8.xml.rels><?xml version="1.0" encoding="UTF-8" standalone="yes"?>
<Relationships xmlns="http://schemas.openxmlformats.org/package/2006/relationships"><Relationship Id="rId3" Type="http://schemas.openxmlformats.org/officeDocument/2006/relationships/customXml" Target="../ink/ink22.xml"/><Relationship Id="rId2" Type="http://schemas.openxmlformats.org/officeDocument/2006/relationships/image" Target="../media/image2.png"/><Relationship Id="rId1" Type="http://schemas.openxmlformats.org/officeDocument/2006/relationships/customXml" Target="../ink/ink21.xml"/><Relationship Id="rId4" Type="http://schemas.openxmlformats.org/officeDocument/2006/relationships/customXml" Target="../ink/ink23.xml"/></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ustomXml" Target="../ink/ink24.xml"/></Relationships>
</file>

<file path=xl/drawings/drawing1.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6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6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6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6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2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2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2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12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1.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4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4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4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5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2104560</xdr:colOff>
      <xdr:row>2</xdr:row>
      <xdr:rowOff>173880</xdr:rowOff>
    </xdr:from>
    <xdr:to>
      <xdr:col>0</xdr:col>
      <xdr:colOff>2104920</xdr:colOff>
      <xdr:row>2</xdr:row>
      <xdr:rowOff>174240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700-000002000000}"/>
                </a:ext>
              </a:extLst>
            </xdr14:cNvPr>
            <xdr14:cNvContentPartPr/>
          </xdr14:nvContentPartPr>
          <xdr14:nvPr macro=""/>
          <xdr14:xfrm>
            <a:off x="2104560" y="173880"/>
            <a:ext cx="360" cy="360"/>
          </xdr14:xfrm>
        </xdr:contentPart>
      </mc:Choice>
      <mc:Fallback xmlns="">
        <xdr:pic>
          <xdr:nvPicPr>
            <xdr:cNvPr id="2" name="Ink 1">
              <a:extLst>
                <a:ext uri="{FF2B5EF4-FFF2-40B4-BE49-F238E27FC236}">
                  <a16:creationId xmlns:a16="http://schemas.microsoft.com/office/drawing/2014/main" id="{BFCB068A-55B8-43F7-A7AF-A6161560BE5B}"/>
                </a:ext>
              </a:extLst>
            </xdr:cNvPr>
            <xdr:cNvPicPr/>
          </xdr:nvPicPr>
          <xdr:blipFill>
            <a:blip xmlns:r="http://schemas.openxmlformats.org/officeDocument/2006/relationships" r:embed="rId2"/>
            <a:stretch>
              <a:fillRect/>
            </a:stretch>
          </xdr:blipFill>
          <xdr:spPr>
            <a:xfrm>
              <a:off x="2095920" y="165240"/>
              <a:ext cx="18000" cy="18000"/>
            </a:xfrm>
            <a:prstGeom prst="rect">
              <a:avLst/>
            </a:prstGeom>
          </xdr:spPr>
        </xdr:pic>
      </mc:Fallback>
    </mc:AlternateContent>
    <xdr:clientData/>
  </xdr:twoCellAnchor>
  <xdr:twoCellAnchor editAs="oneCell">
    <xdr:from>
      <xdr:col>0</xdr:col>
      <xdr:colOff>4882320</xdr:colOff>
      <xdr:row>15</xdr:row>
      <xdr:rowOff>103493</xdr:rowOff>
    </xdr:from>
    <xdr:to>
      <xdr:col>0</xdr:col>
      <xdr:colOff>4882680</xdr:colOff>
      <xdr:row>15</xdr:row>
      <xdr:rowOff>103853</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D4EE04E8-43CC-4031-B800-A0D7B2B6E3AD}"/>
                </a:ext>
              </a:extLst>
            </xdr14:cNvPr>
            <xdr14:cNvContentPartPr/>
          </xdr14:nvContentPartPr>
          <xdr14:nvPr macro=""/>
          <xdr14:xfrm>
            <a:off x="4882320" y="3050640"/>
            <a:ext cx="360" cy="360"/>
          </xdr14:xfrm>
        </xdr:contentPart>
      </mc:Choice>
      <mc:Fallback xmlns="">
        <xdr:pic>
          <xdr:nvPicPr>
            <xdr:cNvPr id="3" name="Ink 2">
              <a:extLst>
                <a:ext uri="{FF2B5EF4-FFF2-40B4-BE49-F238E27FC236}">
                  <a16:creationId xmlns:a16="http://schemas.microsoft.com/office/drawing/2014/main" id="{D4EE04E8-43CC-4031-B800-A0D7B2B6E3AD}"/>
                </a:ext>
              </a:extLst>
            </xdr:cNvPr>
            <xdr:cNvPicPr/>
          </xdr:nvPicPr>
          <xdr:blipFill>
            <a:blip xmlns:r="http://schemas.openxmlformats.org/officeDocument/2006/relationships" r:embed="rId4"/>
            <a:stretch>
              <a:fillRect/>
            </a:stretch>
          </xdr:blipFill>
          <xdr:spPr>
            <a:xfrm>
              <a:off x="4873320" y="3041640"/>
              <a:ext cx="18000" cy="18000"/>
            </a:xfrm>
            <a:prstGeom prst="rect">
              <a:avLst/>
            </a:prstGeom>
          </xdr:spPr>
        </xdr:pic>
      </mc:Fallback>
    </mc:AlternateContent>
    <xdr:clientData/>
  </xdr:twoCellAnchor>
  <xdr:twoCellAnchor editAs="oneCell">
    <xdr:from>
      <xdr:col>0</xdr:col>
      <xdr:colOff>4994640</xdr:colOff>
      <xdr:row>15</xdr:row>
      <xdr:rowOff>91973</xdr:rowOff>
    </xdr:from>
    <xdr:to>
      <xdr:col>0</xdr:col>
      <xdr:colOff>4995000</xdr:colOff>
      <xdr:row>15</xdr:row>
      <xdr:rowOff>92333</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4" name="Ink 3">
              <a:extLst>
                <a:ext uri="{FF2B5EF4-FFF2-40B4-BE49-F238E27FC236}">
                  <a16:creationId xmlns:a16="http://schemas.microsoft.com/office/drawing/2014/main" id="{DA2438EC-8CFE-405B-99FF-42D3022A4378}"/>
                </a:ext>
              </a:extLst>
            </xdr14:cNvPr>
            <xdr14:cNvContentPartPr/>
          </xdr14:nvContentPartPr>
          <xdr14:nvPr macro=""/>
          <xdr14:xfrm>
            <a:off x="4994640" y="3039120"/>
            <a:ext cx="360" cy="360"/>
          </xdr14:xfrm>
        </xdr:contentPart>
      </mc:Choice>
      <mc:Fallback xmlns="">
        <xdr:pic>
          <xdr:nvPicPr>
            <xdr:cNvPr id="4" name="Ink 3">
              <a:extLst>
                <a:ext uri="{FF2B5EF4-FFF2-40B4-BE49-F238E27FC236}">
                  <a16:creationId xmlns:a16="http://schemas.microsoft.com/office/drawing/2014/main" id="{DA2438EC-8CFE-405B-99FF-42D3022A4378}"/>
                </a:ext>
              </a:extLst>
            </xdr:cNvPr>
            <xdr:cNvPicPr/>
          </xdr:nvPicPr>
          <xdr:blipFill>
            <a:blip xmlns:r="http://schemas.openxmlformats.org/officeDocument/2006/relationships" r:embed="rId4"/>
            <a:stretch>
              <a:fillRect/>
            </a:stretch>
          </xdr:blipFill>
          <xdr:spPr>
            <a:xfrm>
              <a:off x="4985640" y="3030480"/>
              <a:ext cx="18000" cy="18000"/>
            </a:xfrm>
            <a:prstGeom prst="rect">
              <a:avLst/>
            </a:prstGeom>
          </xdr:spPr>
        </xdr:pic>
      </mc:Fallback>
    </mc:AlternateContent>
    <xdr:clientData/>
  </xdr:twoCellAnchor>
</xdr:wsDr>
</file>

<file path=xl/drawings/drawing14.xml><?xml version="1.0" encoding="utf-8"?>
<xdr:wsDr xmlns:xdr="http://schemas.openxmlformats.org/drawingml/2006/spreadsheetDrawing" xmlns:a="http://schemas.openxmlformats.org/drawingml/2006/main">
  <xdr:twoCellAnchor editAs="oneCell">
    <xdr:from>
      <xdr:col>2</xdr:col>
      <xdr:colOff>583207</xdr:colOff>
      <xdr:row>22</xdr:row>
      <xdr:rowOff>92587</xdr:rowOff>
    </xdr:from>
    <xdr:to>
      <xdr:col>2</xdr:col>
      <xdr:colOff>583567</xdr:colOff>
      <xdr:row>22</xdr:row>
      <xdr:rowOff>92947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800-000002000000}"/>
                </a:ext>
              </a:extLst>
            </xdr14:cNvPr>
            <xdr14:cNvContentPartPr/>
          </xdr14:nvContentPartPr>
          <xdr14:nvPr macro=""/>
          <xdr14:xfrm>
            <a:off x="4759920" y="3783525"/>
            <a:ext cx="360" cy="360"/>
          </xdr14:xfrm>
        </xdr:contentPart>
      </mc:Choice>
      <mc:Fallback xmlns="">
        <xdr:pic>
          <xdr:nvPicPr>
            <xdr:cNvPr id="2" name="Ink 1">
              <a:extLst>
                <a:ext uri="{FF2B5EF4-FFF2-40B4-BE49-F238E27FC236}">
                  <a16:creationId xmlns:a16="http://schemas.microsoft.com/office/drawing/2014/main" id="{F8B04DFA-2C82-4C9C-9863-9A86A10A2859}"/>
                </a:ext>
              </a:extLst>
            </xdr:cNvPr>
            <xdr:cNvPicPr/>
          </xdr:nvPicPr>
          <xdr:blipFill>
            <a:blip xmlns:r="http://schemas.openxmlformats.org/officeDocument/2006/relationships" r:embed="rId2"/>
            <a:stretch>
              <a:fillRect/>
            </a:stretch>
          </xdr:blipFill>
          <xdr:spPr>
            <a:xfrm>
              <a:off x="4750920" y="3774885"/>
              <a:ext cx="18000" cy="18000"/>
            </a:xfrm>
            <a:prstGeom prst="rect">
              <a:avLst/>
            </a:prstGeom>
          </xdr:spPr>
        </xdr:pic>
      </mc:Fallback>
    </mc:AlternateContent>
    <xdr:clientData/>
  </xdr:twoCellAnchor>
</xdr:wsDr>
</file>

<file path=xl/drawings/drawing15.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A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A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A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4869</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1A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16.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C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C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C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D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8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8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8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9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4.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A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A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A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A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C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C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C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D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503605</xdr:colOff>
      <xdr:row>2</xdr:row>
      <xdr:rowOff>19080</xdr:rowOff>
    </xdr:from>
    <xdr:to>
      <xdr:col>14</xdr:col>
      <xdr:colOff>503965</xdr:colOff>
      <xdr:row>2</xdr:row>
      <xdr:rowOff>19440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0E00-000002000000}"/>
                </a:ext>
              </a:extLst>
            </xdr14:cNvPr>
            <xdr14:cNvContentPartPr/>
          </xdr14:nvContentPartPr>
          <xdr14:nvPr macro=""/>
          <xdr14:xfrm>
            <a:off x="19863168" y="19080"/>
            <a:ext cx="360" cy="360"/>
          </xdr14:xfrm>
        </xdr:contentPart>
      </mc:Choice>
      <mc:Fallback xmlns="">
        <xdr:pic>
          <xdr:nvPicPr>
            <xdr:cNvPr id="2" name="Ink 1">
              <a:extLst>
                <a:ext uri="{FF2B5EF4-FFF2-40B4-BE49-F238E27FC236}">
                  <a16:creationId xmlns:a16="http://schemas.microsoft.com/office/drawing/2014/main" id="{F49B2591-8323-4F04-83DD-02CA91E3DBA5}"/>
                </a:ext>
              </a:extLst>
            </xdr:cNvPr>
            <xdr:cNvPicPr/>
          </xdr:nvPicPr>
          <xdr:blipFill>
            <a:blip xmlns:r="http://schemas.openxmlformats.org/officeDocument/2006/relationships" r:embed="rId2"/>
            <a:stretch>
              <a:fillRect/>
            </a:stretch>
          </xdr:blipFill>
          <xdr:spPr>
            <a:xfrm>
              <a:off x="19854528" y="10440"/>
              <a:ext cx="18000" cy="18000"/>
            </a:xfrm>
            <a:prstGeom prst="rect">
              <a:avLst/>
            </a:prstGeom>
          </xdr:spPr>
        </xdr:pic>
      </mc:Fallback>
    </mc:AlternateContent>
    <xdr:clientData/>
  </xdr:twoCellAnchor>
  <xdr:twoCellAnchor editAs="oneCell">
    <xdr:from>
      <xdr:col>16</xdr:col>
      <xdr:colOff>448643</xdr:colOff>
      <xdr:row>2</xdr:row>
      <xdr:rowOff>35280</xdr:rowOff>
    </xdr:from>
    <xdr:to>
      <xdr:col>16</xdr:col>
      <xdr:colOff>449003</xdr:colOff>
      <xdr:row>2</xdr:row>
      <xdr:rowOff>35640</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0E00-000003000000}"/>
                </a:ext>
              </a:extLst>
            </xdr14:cNvPr>
            <xdr14:cNvContentPartPr/>
          </xdr14:nvContentPartPr>
          <xdr14:nvPr macro=""/>
          <xdr14:xfrm>
            <a:off x="22530768" y="35280"/>
            <a:ext cx="360" cy="360"/>
          </xdr14:xfrm>
        </xdr:contentPart>
      </mc:Choice>
      <mc:Fallback xmlns="">
        <xdr:pic>
          <xdr:nvPicPr>
            <xdr:cNvPr id="3" name="Ink 2">
              <a:extLst>
                <a:ext uri="{FF2B5EF4-FFF2-40B4-BE49-F238E27FC236}">
                  <a16:creationId xmlns:a16="http://schemas.microsoft.com/office/drawing/2014/main" id="{3FC17832-31ED-49E1-87C4-763BC2D38AEF}"/>
                </a:ext>
              </a:extLst>
            </xdr:cNvPr>
            <xdr:cNvPicPr/>
          </xdr:nvPicPr>
          <xdr:blipFill>
            <a:blip xmlns:r="http://schemas.openxmlformats.org/officeDocument/2006/relationships" r:embed="rId2"/>
            <a:stretch>
              <a:fillRect/>
            </a:stretch>
          </xdr:blipFill>
          <xdr:spPr>
            <a:xfrm>
              <a:off x="22521768" y="26640"/>
              <a:ext cx="18000" cy="18000"/>
            </a:xfrm>
            <a:prstGeom prst="rect">
              <a:avLst/>
            </a:prstGeom>
          </xdr:spPr>
        </xdr:pic>
      </mc:Fallback>
    </mc:AlternateContent>
    <xdr:clientData/>
  </xdr:twoCellAnchor>
  <xdr:twoCellAnchor editAs="oneCell">
    <xdr:from>
      <xdr:col>14</xdr:col>
      <xdr:colOff>554108</xdr:colOff>
      <xdr:row>10</xdr:row>
      <xdr:rowOff>187792</xdr:rowOff>
    </xdr:from>
    <xdr:to>
      <xdr:col>14</xdr:col>
      <xdr:colOff>554468</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0E00-000004000000}"/>
                </a:ext>
              </a:extLst>
            </xdr14:cNvPr>
            <xdr14:cNvContentPartPr/>
          </xdr14:nvContentPartPr>
          <xdr14:nvPr macro=""/>
          <xdr14:xfrm>
            <a:off x="21490058" y="1878480"/>
            <a:ext cx="360" cy="360"/>
          </xdr14:xfrm>
        </xdr:contentPart>
      </mc:Choice>
      <mc:Fallback xmlns="">
        <xdr:pic>
          <xdr:nvPicPr>
            <xdr:cNvPr id="4" name="Ink 3">
              <a:extLst>
                <a:ext uri="{FF2B5EF4-FFF2-40B4-BE49-F238E27FC236}">
                  <a16:creationId xmlns:a16="http://schemas.microsoft.com/office/drawing/2014/main" id="{5F3E5AAC-3514-4A07-B7D0-2957826A0ED5}"/>
                </a:ext>
              </a:extLst>
            </xdr:cNvPr>
            <xdr:cNvPicPr/>
          </xdr:nvPicPr>
          <xdr:blipFill>
            <a:blip xmlns:r="http://schemas.openxmlformats.org/officeDocument/2006/relationships" r:embed="rId5"/>
            <a:stretch>
              <a:fillRect/>
            </a:stretch>
          </xdr:blipFill>
          <xdr:spPr>
            <a:xfrm>
              <a:off x="21481418" y="1869840"/>
              <a:ext cx="18000" cy="18000"/>
            </a:xfrm>
            <a:prstGeom prst="rect">
              <a:avLst/>
            </a:prstGeom>
          </xdr:spPr>
        </xdr:pic>
      </mc:Fallback>
    </mc:AlternateContent>
    <xdr:clientData/>
  </xdr:twoCellAnchor>
  <xdr:twoCellAnchor editAs="oneCell">
    <xdr:from>
      <xdr:col>16</xdr:col>
      <xdr:colOff>349425</xdr:colOff>
      <xdr:row>10</xdr:row>
      <xdr:rowOff>187792</xdr:rowOff>
    </xdr:from>
    <xdr:to>
      <xdr:col>16</xdr:col>
      <xdr:colOff>349785</xdr:colOff>
      <xdr:row>11</xdr:row>
      <xdr:rowOff>6737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5" name="Ink 4">
              <a:extLst>
                <a:ext uri="{FF2B5EF4-FFF2-40B4-BE49-F238E27FC236}">
                  <a16:creationId xmlns:a16="http://schemas.microsoft.com/office/drawing/2014/main" id="{00000000-0008-0000-0E00-000005000000}"/>
                </a:ext>
              </a:extLst>
            </xdr14:cNvPr>
            <xdr14:cNvContentPartPr/>
          </xdr14:nvContentPartPr>
          <xdr14:nvPr macro=""/>
          <xdr14:xfrm>
            <a:off x="23728538" y="1878480"/>
            <a:ext cx="360" cy="360"/>
          </xdr14:xfrm>
        </xdr:contentPart>
      </mc:Choice>
      <mc:Fallback xmlns="">
        <xdr:pic>
          <xdr:nvPicPr>
            <xdr:cNvPr id="5" name="Ink 4">
              <a:extLst>
                <a:ext uri="{FF2B5EF4-FFF2-40B4-BE49-F238E27FC236}">
                  <a16:creationId xmlns:a16="http://schemas.microsoft.com/office/drawing/2014/main" id="{6FFDD789-5789-4E6E-A424-6E3562C9D081}"/>
                </a:ext>
              </a:extLst>
            </xdr:cNvPr>
            <xdr:cNvPicPr/>
          </xdr:nvPicPr>
          <xdr:blipFill>
            <a:blip xmlns:r="http://schemas.openxmlformats.org/officeDocument/2006/relationships" r:embed="rId5"/>
            <a:stretch>
              <a:fillRect/>
            </a:stretch>
          </xdr:blipFill>
          <xdr:spPr>
            <a:xfrm>
              <a:off x="23719898" y="1869840"/>
              <a:ext cx="18000" cy="18000"/>
            </a:xfrm>
            <a:prstGeom prst="rect">
              <a:avLst/>
            </a:prstGeom>
          </xdr:spPr>
        </xdr:pic>
      </mc:Fallback>
    </mc:AlternateContent>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682762</xdr:colOff>
      <xdr:row>12</xdr:row>
      <xdr:rowOff>63967</xdr:rowOff>
    </xdr:from>
    <xdr:to>
      <xdr:col>16</xdr:col>
      <xdr:colOff>683122</xdr:colOff>
      <xdr:row>12</xdr:row>
      <xdr:rowOff>64327</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000-000002000000}"/>
                </a:ext>
              </a:extLst>
            </xdr14:cNvPr>
            <xdr14:cNvContentPartPr/>
          </xdr14:nvContentPartPr>
          <xdr14:nvPr macro=""/>
          <xdr14:xfrm>
            <a:off x="20328075" y="2107080"/>
            <a:ext cx="360" cy="360"/>
          </xdr14:xfrm>
        </xdr:contentPart>
      </mc:Choice>
      <mc:Fallback xmlns="">
        <xdr:pic>
          <xdr:nvPicPr>
            <xdr:cNvPr id="2" name="Ink 1">
              <a:extLst>
                <a:ext uri="{FF2B5EF4-FFF2-40B4-BE49-F238E27FC236}">
                  <a16:creationId xmlns:a16="http://schemas.microsoft.com/office/drawing/2014/main" id="{CEC76BD3-4B90-40BB-805A-CF31F4FD3310}"/>
                </a:ext>
              </a:extLst>
            </xdr:cNvPr>
            <xdr:cNvPicPr/>
          </xdr:nvPicPr>
          <xdr:blipFill>
            <a:blip xmlns:r="http://schemas.openxmlformats.org/officeDocument/2006/relationships" r:embed="rId2"/>
            <a:stretch>
              <a:fillRect/>
            </a:stretch>
          </xdr:blipFill>
          <xdr:spPr>
            <a:xfrm>
              <a:off x="20319435" y="2098440"/>
              <a:ext cx="18000" cy="18000"/>
            </a:xfrm>
            <a:prstGeom prst="rect">
              <a:avLst/>
            </a:prstGeom>
          </xdr:spPr>
        </xdr:pic>
      </mc:Fallback>
    </mc:AlternateContent>
    <xdr:clientData/>
  </xdr:twoCellAnchor>
  <xdr:twoCellAnchor editAs="oneCell">
    <xdr:from>
      <xdr:col>16</xdr:col>
      <xdr:colOff>692482</xdr:colOff>
      <xdr:row>12</xdr:row>
      <xdr:rowOff>111487</xdr:rowOff>
    </xdr:from>
    <xdr:to>
      <xdr:col>16</xdr:col>
      <xdr:colOff>692842</xdr:colOff>
      <xdr:row>12</xdr:row>
      <xdr:rowOff>111847</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Ink 2">
              <a:extLst>
                <a:ext uri="{FF2B5EF4-FFF2-40B4-BE49-F238E27FC236}">
                  <a16:creationId xmlns:a16="http://schemas.microsoft.com/office/drawing/2014/main" id="{00000000-0008-0000-1000-000003000000}"/>
                </a:ext>
              </a:extLst>
            </xdr14:cNvPr>
            <xdr14:cNvContentPartPr/>
          </xdr14:nvContentPartPr>
          <xdr14:nvPr macro=""/>
          <xdr14:xfrm>
            <a:off x="20337795" y="2154600"/>
            <a:ext cx="360" cy="360"/>
          </xdr14:xfrm>
        </xdr:contentPart>
      </mc:Choice>
      <mc:Fallback xmlns="">
        <xdr:pic>
          <xdr:nvPicPr>
            <xdr:cNvPr id="3" name="Ink 2">
              <a:extLst>
                <a:ext uri="{FF2B5EF4-FFF2-40B4-BE49-F238E27FC236}">
                  <a16:creationId xmlns:a16="http://schemas.microsoft.com/office/drawing/2014/main" id="{CDA69409-EF6C-418E-8FCF-3313B0C54269}"/>
                </a:ext>
              </a:extLst>
            </xdr:cNvPr>
            <xdr:cNvPicPr/>
          </xdr:nvPicPr>
          <xdr:blipFill>
            <a:blip xmlns:r="http://schemas.openxmlformats.org/officeDocument/2006/relationships" r:embed="rId2"/>
            <a:stretch>
              <a:fillRect/>
            </a:stretch>
          </xdr:blipFill>
          <xdr:spPr>
            <a:xfrm>
              <a:off x="20329155" y="2145600"/>
              <a:ext cx="18000" cy="18000"/>
            </a:xfrm>
            <a:prstGeom prst="rect">
              <a:avLst/>
            </a:prstGeom>
          </xdr:spPr>
        </xdr:pic>
      </mc:Fallback>
    </mc:AlternateContent>
    <xdr:clientData/>
  </xdr:twoCellAnchor>
  <xdr:twoCellAnchor editAs="oneCell">
    <xdr:from>
      <xdr:col>16</xdr:col>
      <xdr:colOff>635242</xdr:colOff>
      <xdr:row>13</xdr:row>
      <xdr:rowOff>154515</xdr:rowOff>
    </xdr:from>
    <xdr:to>
      <xdr:col>16</xdr:col>
      <xdr:colOff>635602</xdr:colOff>
      <xdr:row>13</xdr:row>
      <xdr:rowOff>154875</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4" name="Ink 3">
              <a:extLst>
                <a:ext uri="{FF2B5EF4-FFF2-40B4-BE49-F238E27FC236}">
                  <a16:creationId xmlns:a16="http://schemas.microsoft.com/office/drawing/2014/main" id="{00000000-0008-0000-1000-000004000000}"/>
                </a:ext>
              </a:extLst>
            </xdr14:cNvPr>
            <xdr14:cNvContentPartPr/>
          </xdr14:nvContentPartPr>
          <xdr14:nvPr macro=""/>
          <xdr14:xfrm>
            <a:off x="20280555" y="2373840"/>
            <a:ext cx="360" cy="360"/>
          </xdr14:xfrm>
        </xdr:contentPart>
      </mc:Choice>
      <mc:Fallback xmlns="">
        <xdr:pic>
          <xdr:nvPicPr>
            <xdr:cNvPr id="4" name="Ink 3">
              <a:extLst>
                <a:ext uri="{FF2B5EF4-FFF2-40B4-BE49-F238E27FC236}">
                  <a16:creationId xmlns:a16="http://schemas.microsoft.com/office/drawing/2014/main" id="{35B4FD22-20B0-4A20-B3CA-59DE78B082C6}"/>
                </a:ext>
              </a:extLst>
            </xdr:cNvPr>
            <xdr:cNvPicPr/>
          </xdr:nvPicPr>
          <xdr:blipFill>
            <a:blip xmlns:r="http://schemas.openxmlformats.org/officeDocument/2006/relationships" r:embed="rId2"/>
            <a:stretch>
              <a:fillRect/>
            </a:stretch>
          </xdr:blipFill>
          <xdr:spPr>
            <a:xfrm>
              <a:off x="20271915" y="2365200"/>
              <a:ext cx="18000" cy="18000"/>
            </a:xfrm>
            <a:prstGeom prst="rect">
              <a:avLst/>
            </a:prstGeom>
          </xdr:spPr>
        </xdr:pic>
      </mc:Fallback>
    </mc:AlternateContent>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654487</xdr:colOff>
      <xdr:row>2</xdr:row>
      <xdr:rowOff>2160</xdr:rowOff>
    </xdr:from>
    <xdr:to>
      <xdr:col>8</xdr:col>
      <xdr:colOff>654847</xdr:colOff>
      <xdr:row>2</xdr:row>
      <xdr:rowOff>2520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Ink 1">
              <a:extLst>
                <a:ext uri="{FF2B5EF4-FFF2-40B4-BE49-F238E27FC236}">
                  <a16:creationId xmlns:a16="http://schemas.microsoft.com/office/drawing/2014/main" id="{00000000-0008-0000-1100-000002000000}"/>
                </a:ext>
              </a:extLst>
            </xdr14:cNvPr>
            <xdr14:cNvContentPartPr/>
          </xdr14:nvContentPartPr>
          <xdr14:nvPr macro=""/>
          <xdr14:xfrm>
            <a:off x="13384650" y="2160"/>
            <a:ext cx="360" cy="360"/>
          </xdr14:xfrm>
        </xdr:contentPart>
      </mc:Choice>
      <mc:Fallback xmlns="">
        <xdr:pic>
          <xdr:nvPicPr>
            <xdr:cNvPr id="2" name="Ink 1">
              <a:extLst>
                <a:ext uri="{FF2B5EF4-FFF2-40B4-BE49-F238E27FC236}">
                  <a16:creationId xmlns:a16="http://schemas.microsoft.com/office/drawing/2014/main" id="{8B86D35B-C66F-4735-9E6C-CBBC29FC9B34}"/>
                </a:ext>
              </a:extLst>
            </xdr:cNvPr>
            <xdr:cNvPicPr/>
          </xdr:nvPicPr>
          <xdr:blipFill>
            <a:blip xmlns:r="http://schemas.openxmlformats.org/officeDocument/2006/relationships" r:embed="rId2"/>
            <a:stretch>
              <a:fillRect/>
            </a:stretch>
          </xdr:blipFill>
          <xdr:spPr>
            <a:xfrm>
              <a:off x="13376010" y="-6840"/>
              <a:ext cx="18000" cy="18000"/>
            </a:xfrm>
            <a:prstGeom prst="rect">
              <a:avLst/>
            </a:prstGeom>
          </xdr:spPr>
        </xdr:pic>
      </mc:Fallback>
    </mc:AlternateContent>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tate.mt.ads\hhs\H:\EXCEL\Depreciation%20Projection\1999%20IS%20Detai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ate.mt.ads\hhs\S:\groups\STL\Government\Balances\USPS%20Headct%20Analysis%20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ars.mitsubishi-motors.co.jp/DOCUME~1/HQ8A13/LOCALS~1/TEMP/09.May02%20Mars%20Excel%20File%20incl.highl.chang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tate.mt.ads\hhs\S:\MA-Data\KWheeler\Insulate\frost%20graph.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ac\Home\Mac\Home\cnsisp1\pricing\Documents%20and%20Settings\dte\Local%20Settings\Temporary%20Internet%20Files\OLK133\AOC%20Deal%20Summary%203%2029%2005.xls" TargetMode="External"/></Relationships>
</file>

<file path=xl/externalLinks/_rels/externalLink6.xml.rels><?xml version="1.0" encoding="UTF-8" standalone="yes"?>
<Relationships xmlns="http://schemas.openxmlformats.org/package/2006/relationships"><Relationship Id="rId2" Type="http://schemas.microsoft.com/office/2019/04/relationships/externalLinkLongPath" Target="file:///\\state.mt.ads\Mac\Home\cnsigd1\pricing\Users\abrahamm\AppData\Local\Microsoft\Windows\Temporary%20Internet%20Files\Content.Outlook\O8LK73O9\Pricing%20K-Z\STATE\Maryland\MD%20MMIS%20(CSC)\MD%20MMIS_Internal%20Pricing_090110%20MBE0$_Rev2.xls?2F094545" TargetMode="External"/><Relationship Id="rId1" Type="http://schemas.openxmlformats.org/officeDocument/2006/relationships/externalLinkPath" Target="file:///\\2F094545\MD%20MMIS_Internal%20Pricing_090110%20MBE0$_Rev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cnsikc.cns-inc.com/Proposals/ARMMIS/Shared%20Documents/Addendum%209/sp130112ammendedpri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ft Cap to FA"/>
      <sheetName val="Soft_Cap_to_FA"/>
      <sheetName val=" PLC Code List 62316Final"/>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ll Call"/>
      <sheetName val="Labor Input"/>
      <sheetName val="Total Hdct"/>
      <sheetName val="031215-1231"/>
      <sheetName val="03 1115-1130"/>
      <sheetName val="03 1015-1031"/>
      <sheetName val="03 0915-0930"/>
      <sheetName val="03 0815-0831"/>
      <sheetName val="03 0715-0731"/>
      <sheetName val="03 0615-0630"/>
      <sheetName val="03 0515-0531"/>
      <sheetName val="03 0415-0430"/>
      <sheetName val="03 0315-0331"/>
      <sheetName val="03 0215-0228"/>
      <sheetName val="03 0115-0131"/>
      <sheetName val="03 1215-1231"/>
      <sheetName val="1115-1130"/>
      <sheetName val="1015-1031"/>
      <sheetName val="0915-0930"/>
      <sheetName val="0815-0831"/>
      <sheetName val="0715-0731"/>
      <sheetName val="0615-0630"/>
      <sheetName val="0515-0531"/>
      <sheetName val="0415-0430"/>
      <sheetName val="0315-0331"/>
      <sheetName val="0215-0228"/>
      <sheetName val="0115-0131"/>
      <sheetName val="1215-1231"/>
      <sheetName val="Reconciliation"/>
      <sheetName val="Reclasses"/>
      <sheetName val="Occ for USPS E&amp;W"/>
    </sheetNames>
    <sheetDataSet>
      <sheetData sheetId="0"/>
      <sheetData sheetId="1" refreshError="1"/>
      <sheetData sheetId="2" refreshError="1"/>
      <sheetData sheetId="3"/>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ICM"/>
      <sheetName val="2.ICO"/>
      <sheetName val="3.OOI"/>
      <sheetName val="4.EIS"/>
      <sheetName val="5.VCS"/>
      <sheetName val="6.CIS"/>
      <sheetName val="7.RFA"/>
      <sheetName val="8.PRS"/>
      <sheetName val="9.OBS"/>
      <sheetName val="10.EBS"/>
      <sheetName val="11.CFS"/>
      <sheetName val="12.ISM"/>
      <sheetName val="ESM ver2"/>
      <sheetName val="13.ESM"/>
      <sheetName val="14.VCM"/>
      <sheetName val="15.FTE"/>
      <sheetName val="16.VAL"/>
      <sheetName val="09.May02 Mars Excel File incl"/>
      <sheetName val="Param"/>
      <sheetName val=" PLC Code List 62316Fin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refreshError="1">
        <row r="12">
          <cell r="B12" t="str">
            <v>7/1/1998</v>
          </cell>
        </row>
      </sheetData>
      <sheetData sheetId="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gration"/>
      <sheetName val="Pricing Employee"/>
      <sheetName val="worksheet "/>
    </sheetNames>
    <sheetDataSet>
      <sheetData sheetId="0" refreshError="1"/>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Deliverables"/>
      <sheetName val="DevelopmentFacility"/>
      <sheetName val="Hardware"/>
      <sheetName val="Software"/>
      <sheetName val="Labor Rates"/>
      <sheetName val="Operations"/>
      <sheetName val="Summary"/>
      <sheetName val="Sheet1"/>
    </sheetNames>
    <sheetDataSet>
      <sheetData sheetId="0"/>
      <sheetData sheetId="1"/>
      <sheetData sheetId="2"/>
      <sheetData sheetId="3"/>
      <sheetData sheetId="4"/>
      <sheetData sheetId="5"/>
      <sheetData sheetId="6"/>
      <sheetData sheetId="7">
        <row r="7">
          <cell r="B7" t="str">
            <v>COTS</v>
          </cell>
        </row>
        <row r="8">
          <cell r="B8" t="str">
            <v>Proprietary</v>
          </cell>
        </row>
      </sheetData>
    </sheetDataSet>
  </externalBook>
</externalLink>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6-16T17:58:32.627"/>
    </inkml:context>
    <inkml:brush xml:id="br0">
      <inkml:brushProperty name="width" value="0.05" units="cm"/>
      <inkml:brushProperty name="height" value="0.05" units="cm"/>
    </inkml:brush>
  </inkml:definitions>
  <inkml:trace contextRef="#ctx0" brushRef="#br0">1 1 0</inkml:trace>
</inkml:ink>
</file>

<file path=xl/ink/ink1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0"/>
    </inkml:context>
    <inkml:brush xml:id="br0">
      <inkml:brushProperty name="width" value="0.05" units="cm"/>
      <inkml:brushProperty name="height" value="0.05" units="cm"/>
    </inkml:brush>
  </inkml:definitions>
  <inkml:trace contextRef="#ctx0" brushRef="#br0">0 1 0</inkml:trace>
</inkml:ink>
</file>

<file path=xl/ink/ink1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1"/>
    </inkml:context>
    <inkml:brush xml:id="br0">
      <inkml:brushProperty name="width" value="0.05" units="cm"/>
      <inkml:brushProperty name="height" value="0.05" units="cm"/>
    </inkml:brush>
  </inkml:definitions>
  <inkml:trace contextRef="#ctx0" brushRef="#br0">1 1 0</inkml:trace>
</inkml:ink>
</file>

<file path=xl/ink/ink1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82"/>
    </inkml:context>
    <inkml:brush xml:id="br0">
      <inkml:brushProperty name="width" value="0.05" units="cm"/>
      <inkml:brushProperty name="height" value="0.05" units="cm"/>
    </inkml:brush>
  </inkml:definitions>
  <inkml:trace contextRef="#ctx0" brushRef="#br0">1 1 0</inkml:trace>
</inkml:ink>
</file>

<file path=xl/ink/ink1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5"/>
    </inkml:context>
    <inkml:brush xml:id="br0">
      <inkml:brushProperty name="width" value="0.05" units="cm"/>
      <inkml:brushProperty name="height" value="0.05" units="cm"/>
    </inkml:brush>
  </inkml:definitions>
  <inkml:trace contextRef="#ctx0" brushRef="#br0">1 1 0</inkml:trace>
</inkml:ink>
</file>

<file path=xl/ink/ink1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6"/>
    </inkml:context>
    <inkml:brush xml:id="br0">
      <inkml:brushProperty name="width" value="0.05" units="cm"/>
      <inkml:brushProperty name="height" value="0.05" units="cm"/>
    </inkml:brush>
  </inkml:definitions>
  <inkml:trace contextRef="#ctx0" brushRef="#br0">1 0 0</inkml:trace>
</inkml:ink>
</file>

<file path=xl/ink/ink1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97"/>
    </inkml:context>
    <inkml:brush xml:id="br0">
      <inkml:brushProperty name="width" value="0.05" units="cm"/>
      <inkml:brushProperty name="height" value="0.05" units="cm"/>
    </inkml:brush>
  </inkml:definitions>
  <inkml:trace contextRef="#ctx0" brushRef="#br0">1 1 0</inkml:trace>
</inkml:ink>
</file>

<file path=xl/ink/ink1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0"/>
    </inkml:context>
    <inkml:brush xml:id="br0">
      <inkml:brushProperty name="width" value="0.05" units="cm"/>
      <inkml:brushProperty name="height" value="0.05" units="cm"/>
    </inkml:brush>
  </inkml:definitions>
  <inkml:trace contextRef="#ctx0" brushRef="#br0">1 0 0</inkml:trace>
</inkml:ink>
</file>

<file path=xl/ink/ink1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1"/>
    </inkml:context>
    <inkml:brush xml:id="br0">
      <inkml:brushProperty name="width" value="0.05" units="cm"/>
      <inkml:brushProperty name="height" value="0.05" units="cm"/>
    </inkml:brush>
  </inkml:definitions>
  <inkml:trace contextRef="#ctx0" brushRef="#br0">1 1 0</inkml:trace>
</inkml:ink>
</file>

<file path=xl/ink/ink1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2"/>
    </inkml:context>
    <inkml:brush xml:id="br0">
      <inkml:brushProperty name="width" value="0.05" units="cm"/>
      <inkml:brushProperty name="height" value="0.05" units="cm"/>
    </inkml:brush>
  </inkml:definitions>
  <inkml:trace contextRef="#ctx0" brushRef="#br0">0 1 0</inkml:trace>
</inkml:ink>
</file>

<file path=xl/ink/ink1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3"/>
    </inkml:context>
    <inkml:brush xml:id="br0">
      <inkml:brushProperty name="width" value="0.05" units="cm"/>
      <inkml:brushProperty name="height" value="0.05" units="cm"/>
    </inkml:brush>
  </inkml:definitions>
  <inkml:trace contextRef="#ctx0" brushRef="#br0">1 1 0</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6-16T17:58:35.036"/>
    </inkml:context>
    <inkml:brush xml:id="br0">
      <inkml:brushProperty name="width" value="0.05" units="cm"/>
      <inkml:brushProperty name="height" value="0.05" units="cm"/>
    </inkml:brush>
  </inkml:definitions>
  <inkml:trace contextRef="#ctx0" brushRef="#br0">0 1 0</inkml:trace>
</inkml:ink>
</file>

<file path=xl/ink/ink2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14"/>
    </inkml:context>
    <inkml:brush xml:id="br0">
      <inkml:brushProperty name="width" value="0.05" units="cm"/>
      <inkml:brushProperty name="height" value="0.05" units="cm"/>
    </inkml:brush>
  </inkml:definitions>
  <inkml:trace contextRef="#ctx0" brushRef="#br0">1 1 0</inkml:trace>
</inkml:ink>
</file>

<file path=xl/ink/ink2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6"/>
    </inkml:context>
    <inkml:brush xml:id="br0">
      <inkml:brushProperty name="width" value="0.05" units="cm"/>
      <inkml:brushProperty name="height" value="0.05" units="cm"/>
    </inkml:brush>
  </inkml:definitions>
  <inkml:trace contextRef="#ctx0" brushRef="#br0">1 1 0</inkml:trace>
</inkml:ink>
</file>

<file path=xl/ink/ink2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7"/>
    </inkml:context>
    <inkml:brush xml:id="br0">
      <inkml:brushProperty name="width" value="0.05" units="cm"/>
      <inkml:brushProperty name="height" value="0.05" units="cm"/>
    </inkml:brush>
  </inkml:definitions>
  <inkml:trace contextRef="#ctx0" brushRef="#br0">1 0 0</inkml:trace>
</inkml:ink>
</file>

<file path=xl/ink/ink2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8"/>
    </inkml:context>
    <inkml:brush xml:id="br0">
      <inkml:brushProperty name="width" value="0.05" units="cm"/>
      <inkml:brushProperty name="height" value="0.05" units="cm"/>
    </inkml:brush>
  </inkml:definitions>
  <inkml:trace contextRef="#ctx0" brushRef="#br0">1 1 0</inkml:trace>
</inkml:ink>
</file>

<file path=xl/ink/ink2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29"/>
    </inkml:context>
    <inkml:brush xml:id="br0">
      <inkml:brushProperty name="width" value="0.05" units="cm"/>
      <inkml:brushProperty name="height" value="0.05" units="cm"/>
    </inkml:brush>
  </inkml:definitions>
  <inkml:trace contextRef="#ctx0" brushRef="#br0">1 0 0</inkml:trace>
</inkml:ink>
</file>

<file path=xl/ink/ink2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1"/>
    </inkml:context>
    <inkml:brush xml:id="br0">
      <inkml:brushProperty name="width" value="0.05" units="cm"/>
      <inkml:brushProperty name="height" value="0.05" units="cm"/>
    </inkml:brush>
  </inkml:definitions>
  <inkml:trace contextRef="#ctx0" brushRef="#br0">1 1 0</inkml:trace>
</inkml:ink>
</file>

<file path=xl/ink/ink2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2"/>
    </inkml:context>
    <inkml:brush xml:id="br0">
      <inkml:brushProperty name="width" value="0.05" units="cm"/>
      <inkml:brushProperty name="height" value="0.05" units="cm"/>
    </inkml:brush>
  </inkml:definitions>
  <inkml:trace contextRef="#ctx0" brushRef="#br0">0 1 0</inkml:trace>
</inkml:ink>
</file>

<file path=xl/ink/ink2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3"/>
    </inkml:context>
    <inkml:brush xml:id="br0">
      <inkml:brushProperty name="width" value="0.05" units="cm"/>
      <inkml:brushProperty name="height" value="0.05" units="cm"/>
    </inkml:brush>
  </inkml:definitions>
  <inkml:trace contextRef="#ctx0" brushRef="#br0">1 1 0</inkml:trace>
</inkml:ink>
</file>

<file path=xl/ink/ink2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44"/>
    </inkml:context>
    <inkml:brush xml:id="br0">
      <inkml:brushProperty name="width" value="0.05" units="cm"/>
      <inkml:brushProperty name="height" value="0.05" units="cm"/>
    </inkml:brush>
  </inkml:definitions>
  <inkml:trace contextRef="#ctx0" brushRef="#br0">1 1 0</inkml:trace>
</inkml:ink>
</file>

<file path=xl/ink/ink2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7"/>
    </inkml:context>
    <inkml:brush xml:id="br0">
      <inkml:brushProperty name="width" value="0.05" units="cm"/>
      <inkml:brushProperty name="height" value="0.05" units="cm"/>
    </inkml:brush>
  </inkml:definitions>
  <inkml:trace contextRef="#ctx0" brushRef="#br0">1 1 0</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4:40:20.159"/>
    </inkml:context>
    <inkml:brush xml:id="br0">
      <inkml:brushProperty name="width" value="0.05" units="cm"/>
      <inkml:brushProperty name="height" value="0.05" units="cm"/>
    </inkml:brush>
  </inkml:definitions>
  <inkml:trace contextRef="#ctx0" brushRef="#br0">1 1 0</inkml:trace>
</inkml:ink>
</file>

<file path=xl/ink/ink3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8"/>
    </inkml:context>
    <inkml:brush xml:id="br0">
      <inkml:brushProperty name="width" value="0.05" units="cm"/>
      <inkml:brushProperty name="height" value="0.05" units="cm"/>
    </inkml:brush>
  </inkml:definitions>
  <inkml:trace contextRef="#ctx0" brushRef="#br0">1 0 0</inkml:trace>
</inkml:ink>
</file>

<file path=xl/ink/ink3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59"/>
    </inkml:context>
    <inkml:brush xml:id="br0">
      <inkml:brushProperty name="width" value="0.05" units="cm"/>
      <inkml:brushProperty name="height" value="0.05" units="cm"/>
    </inkml:brush>
  </inkml:definitions>
  <inkml:trace contextRef="#ctx0" brushRef="#br0">1 1 0</inkml:trace>
</inkml:ink>
</file>

<file path=xl/ink/ink3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760"/>
    </inkml:context>
    <inkml:brush xml:id="br0">
      <inkml:brushProperty name="width" value="0.05" units="cm"/>
      <inkml:brushProperty name="height" value="0.05" units="cm"/>
    </inkml:brush>
  </inkml:definitions>
  <inkml:trace contextRef="#ctx0" brushRef="#br0">1 0 0</inkml:trace>
</inkml:ink>
</file>

<file path=xl/ink/ink3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8:41:09.611"/>
    </inkml:context>
    <inkml:brush xml:id="br0">
      <inkml:brushProperty name="width" value="0.05" units="cm"/>
      <inkml:brushProperty name="height" value="0.05" units="cm"/>
    </inkml:brush>
  </inkml:definitions>
  <inkml:trace contextRef="#ctx0" brushRef="#br0">1 1 0</inkml:trace>
</inkml:ink>
</file>

<file path=xl/ink/ink3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10-25T21:47:03.603"/>
    </inkml:context>
    <inkml:brush xml:id="br0">
      <inkml:brushProperty name="width" value="0.05" units="cm"/>
      <inkml:brushProperty name="height" value="0.05" units="cm"/>
    </inkml:brush>
  </inkml:definitions>
  <inkml:trace contextRef="#ctx0" brushRef="#br0">0 0 32</inkml:trace>
</inkml:ink>
</file>

<file path=xl/ink/ink3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10-25T21:47:07.007"/>
    </inkml:context>
    <inkml:brush xml:id="br0">
      <inkml:brushProperty name="width" value="0.05" units="cm"/>
      <inkml:brushProperty name="height" value="0.05" units="cm"/>
    </inkml:brush>
  </inkml:definitions>
  <inkml:trace contextRef="#ctx0" brushRef="#br0">0 1 32</inkml:trace>
</inkml:ink>
</file>

<file path=xl/ink/ink3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25T03:04:23.772"/>
    </inkml:context>
    <inkml:brush xml:id="br0">
      <inkml:brushProperty name="width" value="0.05" units="cm"/>
      <inkml:brushProperty name="height" value="0.05" units="cm"/>
    </inkml:brush>
  </inkml:definitions>
  <inkml:trace contextRef="#ctx0" brushRef="#br0">0 1 0</inkml:trace>
</inkml:ink>
</file>

<file path=xl/ink/ink3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39"/>
    </inkml:context>
    <inkml:brush xml:id="br0">
      <inkml:brushProperty name="width" value="0.05" units="cm"/>
      <inkml:brushProperty name="height" value="0.05" units="cm"/>
    </inkml:brush>
  </inkml:definitions>
  <inkml:trace contextRef="#ctx0" brushRef="#br0">1 1 0</inkml:trace>
</inkml:ink>
</file>

<file path=xl/ink/ink3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0"/>
    </inkml:context>
    <inkml:brush xml:id="br0">
      <inkml:brushProperty name="width" value="0.05" units="cm"/>
      <inkml:brushProperty name="height" value="0.05" units="cm"/>
    </inkml:brush>
  </inkml:definitions>
  <inkml:trace contextRef="#ctx0" brushRef="#br0">0 1 0</inkml:trace>
</inkml:ink>
</file>

<file path=xl/ink/ink3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1"/>
    </inkml:context>
    <inkml:brush xml:id="br0">
      <inkml:brushProperty name="width" value="0.05" units="cm"/>
      <inkml:brushProperty name="height" value="0.05" units="cm"/>
    </inkml:brush>
  </inkml:definitions>
  <inkml:trace contextRef="#ctx0" brushRef="#br0">1 1 0</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4:40:23.425"/>
    </inkml:context>
    <inkml:brush xml:id="br0">
      <inkml:brushProperty name="width" value="0.05" units="cm"/>
      <inkml:brushProperty name="height" value="0.05" units="cm"/>
    </inkml:brush>
  </inkml:definitions>
  <inkml:trace contextRef="#ctx0" brushRef="#br0">1 1 0</inkml:trace>
</inkml:ink>
</file>

<file path=xl/ink/ink40.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2"/>
    </inkml:context>
    <inkml:brush xml:id="br0">
      <inkml:brushProperty name="width" value="0.05" units="cm"/>
      <inkml:brushProperty name="height" value="0.05" units="cm"/>
    </inkml:brush>
  </inkml:definitions>
  <inkml:trace contextRef="#ctx0" brushRef="#br0">1 1 0</inkml:trace>
</inkml:ink>
</file>

<file path=xl/ink/ink4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8"/>
    </inkml:context>
    <inkml:brush xml:id="br0">
      <inkml:brushProperty name="width" value="0.05" units="cm"/>
      <inkml:brushProperty name="height" value="0.05" units="cm"/>
    </inkml:brush>
  </inkml:definitions>
  <inkml:trace contextRef="#ctx0" brushRef="#br0">1 1 0</inkml:trace>
</inkml:ink>
</file>

<file path=xl/ink/ink4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49"/>
    </inkml:context>
    <inkml:brush xml:id="br0">
      <inkml:brushProperty name="width" value="0.05" units="cm"/>
      <inkml:brushProperty name="height" value="0.05" units="cm"/>
    </inkml:brush>
  </inkml:definitions>
  <inkml:trace contextRef="#ctx0" brushRef="#br0">1 0 0</inkml:trace>
</inkml:ink>
</file>

<file path=xl/ink/ink4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50"/>
    </inkml:context>
    <inkml:brush xml:id="br0">
      <inkml:brushProperty name="width" value="0.05" units="cm"/>
      <inkml:brushProperty name="height" value="0.05" units="cm"/>
    </inkml:brush>
  </inkml:definitions>
  <inkml:trace contextRef="#ctx0" brushRef="#br0">1 1 0</inkml:trace>
</inkml:ink>
</file>

<file path=xl/ink/ink4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12T15:55:57.755"/>
    </inkml:context>
    <inkml:brush xml:id="br0">
      <inkml:brushProperty name="width" value="0.05" units="cm"/>
      <inkml:brushProperty name="height" value="0.05" units="cm"/>
    </inkml:brush>
  </inkml:definitions>
  <inkml:trace contextRef="#ctx0" brushRef="#br0">1 0 0</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19.192"/>
    </inkml:context>
    <inkml:brush xml:id="br0">
      <inkml:brushProperty name="width" value="0.05" units="cm"/>
      <inkml:brushProperty name="height" value="0.05" units="cm"/>
    </inkml:brush>
  </inkml:definitions>
  <inkml:trace contextRef="#ctx0" brushRef="#br0">1 1 0</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20.536"/>
    </inkml:context>
    <inkml:brush xml:id="br0">
      <inkml:brushProperty name="width" value="0.05" units="cm"/>
      <inkml:brushProperty name="height" value="0.05" units="cm"/>
    </inkml:brush>
  </inkml:definitions>
  <inkml:trace contextRef="#ctx0" brushRef="#br0">1 0 0</inkml:trace>
</inkml:ink>
</file>

<file path=xl/ink/ink7.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43:21.536"/>
    </inkml:context>
    <inkml:brush xml:id="br0">
      <inkml:brushProperty name="width" value="0.05" units="cm"/>
      <inkml:brushProperty name="height" value="0.05" units="cm"/>
    </inkml:brush>
  </inkml:definitions>
  <inkml:trace contextRef="#ctx0" brushRef="#br0">1 1 0</inkml:trace>
</inkml:ink>
</file>

<file path=xl/ink/ink8.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7-31T05:13:05.526"/>
    </inkml:context>
    <inkml:brush xml:id="br0">
      <inkml:brushProperty name="width" value="0.05" units="cm"/>
      <inkml:brushProperty name="height" value="0.05" units="cm"/>
    </inkml:brush>
  </inkml:definitions>
  <inkml:trace contextRef="#ctx0" brushRef="#br0">1 0 0</inkml:trace>
</inkml:ink>
</file>

<file path=xl/ink/ink9.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19-08-05T17:33:38.679"/>
    </inkml:context>
    <inkml:brush xml:id="br0">
      <inkml:brushProperty name="width" value="0.05" units="cm"/>
      <inkml:brushProperty name="height" value="0.05" units="cm"/>
    </inkml:brush>
  </inkml:definitions>
  <inkml:trace contextRef="#ctx0" brushRef="#br0">1 1 0</inkml:trace>
</inkm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56"/>
  <sheetViews>
    <sheetView tabSelected="1" topLeftCell="A7" zoomScale="70" zoomScaleNormal="70" workbookViewId="0">
      <selection activeCell="C47" sqref="C47"/>
    </sheetView>
  </sheetViews>
  <sheetFormatPr defaultColWidth="8.86328125" defaultRowHeight="15" x14ac:dyDescent="0.4"/>
  <cols>
    <col min="1" max="1" width="106.1328125" style="69" customWidth="1"/>
    <col min="2" max="2" width="29.1328125" style="69" customWidth="1"/>
    <col min="3" max="3" width="154.3984375" style="69" customWidth="1"/>
    <col min="4" max="16384" width="8.86328125" style="69"/>
  </cols>
  <sheetData>
    <row r="1" spans="1:3" x14ac:dyDescent="0.4">
      <c r="A1" s="461" t="s">
        <v>537</v>
      </c>
      <c r="B1" s="461"/>
      <c r="C1" s="461"/>
    </row>
    <row r="3" spans="1:3" ht="17.649999999999999" x14ac:dyDescent="0.5">
      <c r="A3" s="465" t="s">
        <v>382</v>
      </c>
      <c r="B3" s="466"/>
      <c r="C3" s="466"/>
    </row>
    <row r="4" spans="1:3" ht="15.4" thickBot="1" x14ac:dyDescent="0.45"/>
    <row r="5" spans="1:3" ht="18" thickTop="1" x14ac:dyDescent="0.5">
      <c r="A5" s="462" t="s">
        <v>249</v>
      </c>
      <c r="B5" s="463"/>
      <c r="C5" s="464"/>
    </row>
    <row r="6" spans="1:3" ht="21" customHeight="1" thickBot="1" x14ac:dyDescent="0.45">
      <c r="A6" s="441" t="s">
        <v>50</v>
      </c>
      <c r="B6" s="70" t="s">
        <v>51</v>
      </c>
      <c r="C6" s="442" t="s">
        <v>52</v>
      </c>
    </row>
    <row r="7" spans="1:3" ht="15" customHeight="1" x14ac:dyDescent="0.4">
      <c r="A7" s="443" t="s">
        <v>250</v>
      </c>
      <c r="B7" s="367">
        <f>'Sch B - DDI Pmnt Milestone'!F11</f>
        <v>0</v>
      </c>
      <c r="C7" s="444" t="s">
        <v>194</v>
      </c>
    </row>
    <row r="8" spans="1:3" ht="15" customHeight="1" x14ac:dyDescent="0.4">
      <c r="A8" s="443" t="s">
        <v>251</v>
      </c>
      <c r="B8" s="367">
        <f>'F-1 Claims Svcs DDI Costs'!C15-B7</f>
        <v>22500000</v>
      </c>
      <c r="C8" s="444" t="s">
        <v>444</v>
      </c>
    </row>
    <row r="9" spans="1:3" ht="15" customHeight="1" x14ac:dyDescent="0.4">
      <c r="A9" s="445" t="s">
        <v>252</v>
      </c>
      <c r="B9" s="367">
        <f>'F-2 Claims Svcs Ops Costs'!C24</f>
        <v>56438001.359999999</v>
      </c>
      <c r="C9" s="444" t="s">
        <v>432</v>
      </c>
    </row>
    <row r="10" spans="1:3" ht="15" customHeight="1" x14ac:dyDescent="0.4">
      <c r="A10" s="446" t="s">
        <v>253</v>
      </c>
      <c r="B10" s="367">
        <f>'Sch K - DDI Req Intg Svcs Pool'!F14</f>
        <v>4000000</v>
      </c>
      <c r="C10" s="447" t="s">
        <v>439</v>
      </c>
    </row>
    <row r="11" spans="1:3" ht="15" customHeight="1" x14ac:dyDescent="0.4">
      <c r="A11" s="446" t="s">
        <v>254</v>
      </c>
      <c r="B11" s="367">
        <f>'Sch L - Data Conversion Opt Yrs'!C24</f>
        <v>616743.99</v>
      </c>
      <c r="C11" s="447" t="s">
        <v>440</v>
      </c>
    </row>
    <row r="12" spans="1:3" ht="15" customHeight="1" x14ac:dyDescent="0.4">
      <c r="A12" s="445" t="s">
        <v>255</v>
      </c>
      <c r="B12" s="367">
        <f>'F-3 Claims Svcs DDI Pool Cost'!C16</f>
        <v>0</v>
      </c>
      <c r="C12" s="444" t="s">
        <v>433</v>
      </c>
    </row>
    <row r="13" spans="1:3" ht="15" customHeight="1" x14ac:dyDescent="0.4">
      <c r="A13" s="445" t="s">
        <v>256</v>
      </c>
      <c r="B13" s="367">
        <f>'F-4 Claims Svcs Ops Pool Cost'!R22</f>
        <v>0</v>
      </c>
      <c r="C13" s="444" t="s">
        <v>434</v>
      </c>
    </row>
    <row r="14" spans="1:3" ht="2.1" customHeight="1" x14ac:dyDescent="0.4">
      <c r="A14" s="448"/>
      <c r="B14" s="144"/>
      <c r="C14" s="449"/>
    </row>
    <row r="15" spans="1:3" ht="15.4" thickBot="1" x14ac:dyDescent="0.45">
      <c r="A15" s="450" t="s">
        <v>257</v>
      </c>
      <c r="B15" s="451">
        <f>SUM(B7:B13)</f>
        <v>83554745.349999994</v>
      </c>
      <c r="C15" s="452"/>
    </row>
    <row r="16" spans="1:3" ht="15.4" thickTop="1" x14ac:dyDescent="0.4">
      <c r="A16" s="74"/>
      <c r="B16" s="74"/>
      <c r="C16" s="75"/>
    </row>
    <row r="17" spans="1:3" ht="15.4" thickBot="1" x14ac:dyDescent="0.45"/>
    <row r="18" spans="1:3" ht="18" thickTop="1" x14ac:dyDescent="0.5">
      <c r="A18" s="462" t="s">
        <v>258</v>
      </c>
      <c r="B18" s="463"/>
      <c r="C18" s="464"/>
    </row>
    <row r="19" spans="1:3" ht="21" customHeight="1" thickBot="1" x14ac:dyDescent="0.45">
      <c r="A19" s="441" t="s">
        <v>50</v>
      </c>
      <c r="B19" s="70" t="s">
        <v>51</v>
      </c>
      <c r="C19" s="442" t="s">
        <v>52</v>
      </c>
    </row>
    <row r="20" spans="1:3" x14ac:dyDescent="0.4">
      <c r="A20" s="453" t="s">
        <v>259</v>
      </c>
      <c r="B20" s="367">
        <f>'G-1 Claims Svcs DDI Costs'!C15</f>
        <v>2000000</v>
      </c>
      <c r="C20" s="444" t="s">
        <v>431</v>
      </c>
    </row>
    <row r="21" spans="1:3" ht="15" customHeight="1" x14ac:dyDescent="0.4">
      <c r="A21" s="445" t="s">
        <v>260</v>
      </c>
      <c r="B21" s="367">
        <f>'G-2 Claims Svcs Ops Costs'!C24</f>
        <v>5643800.04</v>
      </c>
      <c r="C21" s="444" t="s">
        <v>445</v>
      </c>
    </row>
    <row r="22" spans="1:3" ht="15" customHeight="1" x14ac:dyDescent="0.4">
      <c r="A22" s="445" t="s">
        <v>261</v>
      </c>
      <c r="B22" s="367">
        <f>'G-3 Claims Svcs DDI Pool Cost'!C16</f>
        <v>0</v>
      </c>
      <c r="C22" s="444" t="s">
        <v>446</v>
      </c>
    </row>
    <row r="23" spans="1:3" ht="15" customHeight="1" x14ac:dyDescent="0.4">
      <c r="A23" s="453" t="s">
        <v>262</v>
      </c>
      <c r="B23" s="367">
        <f>'G-4 Claims Svcs Ops Pool Cost'!D24</f>
        <v>0</v>
      </c>
      <c r="C23" s="444" t="s">
        <v>447</v>
      </c>
    </row>
    <row r="24" spans="1:3" ht="2.1" customHeight="1" x14ac:dyDescent="0.4">
      <c r="A24" s="448"/>
      <c r="B24" s="145"/>
      <c r="C24" s="449"/>
    </row>
    <row r="25" spans="1:3" ht="15.4" thickBot="1" x14ac:dyDescent="0.45">
      <c r="A25" s="450" t="s">
        <v>263</v>
      </c>
      <c r="B25" s="451">
        <f>SUM(B20:B23)</f>
        <v>7643800.04</v>
      </c>
      <c r="C25" s="452"/>
    </row>
    <row r="26" spans="1:3" ht="15.4" thickTop="1" x14ac:dyDescent="0.4">
      <c r="A26" s="74"/>
      <c r="B26" s="74"/>
      <c r="C26" s="75"/>
    </row>
    <row r="27" spans="1:3" ht="15.4" thickBot="1" x14ac:dyDescent="0.45"/>
    <row r="28" spans="1:3" ht="18" thickTop="1" x14ac:dyDescent="0.5">
      <c r="A28" s="462" t="s">
        <v>264</v>
      </c>
      <c r="B28" s="463"/>
      <c r="C28" s="464"/>
    </row>
    <row r="29" spans="1:3" ht="21" customHeight="1" thickBot="1" x14ac:dyDescent="0.45">
      <c r="A29" s="441" t="s">
        <v>50</v>
      </c>
      <c r="B29" s="70" t="s">
        <v>53</v>
      </c>
      <c r="C29" s="442" t="s">
        <v>52</v>
      </c>
    </row>
    <row r="30" spans="1:3" ht="15" customHeight="1" x14ac:dyDescent="0.4">
      <c r="A30" s="453" t="s">
        <v>265</v>
      </c>
      <c r="B30" s="367">
        <f>'H-1 Claims Svcs DDI Costs'!C15</f>
        <v>1000000</v>
      </c>
      <c r="C30" s="444" t="s">
        <v>448</v>
      </c>
    </row>
    <row r="31" spans="1:3" ht="15" customHeight="1" x14ac:dyDescent="0.4">
      <c r="A31" s="454" t="s">
        <v>266</v>
      </c>
      <c r="B31" s="367">
        <f>'H-2 Claims Svcs Ops Costs'!C24</f>
        <v>11287600.08</v>
      </c>
      <c r="C31" s="444" t="s">
        <v>449</v>
      </c>
    </row>
    <row r="32" spans="1:3" ht="15" customHeight="1" x14ac:dyDescent="0.4">
      <c r="A32" s="445" t="s">
        <v>267</v>
      </c>
      <c r="B32" s="367">
        <f>'H-3 Claims Svcs DDI Pool Cost'!C16</f>
        <v>0</v>
      </c>
      <c r="C32" s="444" t="s">
        <v>450</v>
      </c>
    </row>
    <row r="33" spans="1:3" ht="15" customHeight="1" x14ac:dyDescent="0.4">
      <c r="A33" s="455" t="s">
        <v>268</v>
      </c>
      <c r="B33" s="367">
        <f>'H-4 Claims Svcs Ops Pool Cost'!D24</f>
        <v>0</v>
      </c>
      <c r="C33" s="444" t="s">
        <v>451</v>
      </c>
    </row>
    <row r="34" spans="1:3" ht="2.1" customHeight="1" x14ac:dyDescent="0.4">
      <c r="A34" s="448"/>
      <c r="B34" s="145"/>
      <c r="C34" s="449"/>
    </row>
    <row r="35" spans="1:3" ht="15.4" thickBot="1" x14ac:dyDescent="0.45">
      <c r="A35" s="450" t="s">
        <v>269</v>
      </c>
      <c r="B35" s="451">
        <f>SUM(B30:B33)</f>
        <v>12287600.08</v>
      </c>
      <c r="C35" s="452"/>
    </row>
    <row r="36" spans="1:3" ht="15.4" thickTop="1" x14ac:dyDescent="0.4"/>
    <row r="37" spans="1:3" ht="15.4" thickBot="1" x14ac:dyDescent="0.45"/>
    <row r="38" spans="1:3" ht="18" thickTop="1" x14ac:dyDescent="0.5">
      <c r="A38" s="462" t="s">
        <v>270</v>
      </c>
      <c r="B38" s="463"/>
      <c r="C38" s="464"/>
    </row>
    <row r="39" spans="1:3" s="155" customFormat="1" ht="21" customHeight="1" thickBot="1" x14ac:dyDescent="0.45">
      <c r="A39" s="441" t="s">
        <v>50</v>
      </c>
      <c r="B39" s="70" t="s">
        <v>53</v>
      </c>
      <c r="C39" s="442" t="s">
        <v>52</v>
      </c>
    </row>
    <row r="40" spans="1:3" ht="15" customHeight="1" x14ac:dyDescent="0.4">
      <c r="A40" s="453" t="s">
        <v>271</v>
      </c>
      <c r="B40" s="367">
        <f>'I-1 Claims Svcs DDI Costs'!C15</f>
        <v>2000000</v>
      </c>
      <c r="C40" s="444" t="s">
        <v>452</v>
      </c>
    </row>
    <row r="41" spans="1:3" ht="15" customHeight="1" x14ac:dyDescent="0.4">
      <c r="A41" s="454" t="s">
        <v>272</v>
      </c>
      <c r="B41" s="367">
        <f>'I-2 Claims Svcs Ops Costs'!C24</f>
        <v>5643800.04</v>
      </c>
      <c r="C41" s="444" t="s">
        <v>453</v>
      </c>
    </row>
    <row r="42" spans="1:3" ht="15" customHeight="1" x14ac:dyDescent="0.4">
      <c r="A42" s="445" t="s">
        <v>273</v>
      </c>
      <c r="B42" s="367">
        <f>'I-3 Claims Svcs DDI Pool Cost'!C16</f>
        <v>0</v>
      </c>
      <c r="C42" s="444" t="s">
        <v>454</v>
      </c>
    </row>
    <row r="43" spans="1:3" ht="15" customHeight="1" x14ac:dyDescent="0.4">
      <c r="A43" s="455" t="s">
        <v>274</v>
      </c>
      <c r="B43" s="367">
        <f>'I-4 Claims Svcs Ops Pool Cost'!D24</f>
        <v>0</v>
      </c>
      <c r="C43" s="444" t="s">
        <v>455</v>
      </c>
    </row>
    <row r="44" spans="1:3" ht="2.1" customHeight="1" x14ac:dyDescent="0.4">
      <c r="A44" s="448"/>
      <c r="B44" s="145"/>
      <c r="C44" s="449"/>
    </row>
    <row r="45" spans="1:3" ht="15.4" thickBot="1" x14ac:dyDescent="0.45">
      <c r="A45" s="450" t="s">
        <v>275</v>
      </c>
      <c r="B45" s="456">
        <f>SUM(B40:B43)</f>
        <v>7643800.04</v>
      </c>
      <c r="C45" s="452"/>
    </row>
    <row r="46" spans="1:3" ht="15.4" thickTop="1" x14ac:dyDescent="0.4"/>
    <row r="47" spans="1:3" ht="15.4" thickBot="1" x14ac:dyDescent="0.45"/>
    <row r="48" spans="1:3" ht="18" thickTop="1" x14ac:dyDescent="0.5">
      <c r="A48" s="462" t="s">
        <v>423</v>
      </c>
      <c r="B48" s="463"/>
      <c r="C48" s="464"/>
    </row>
    <row r="49" spans="1:3" s="155" customFormat="1" ht="21" customHeight="1" thickBot="1" x14ac:dyDescent="0.45">
      <c r="A49" s="441" t="s">
        <v>50</v>
      </c>
      <c r="B49" s="70" t="s">
        <v>53</v>
      </c>
      <c r="C49" s="442" t="s">
        <v>52</v>
      </c>
    </row>
    <row r="50" spans="1:3" ht="15" customHeight="1" x14ac:dyDescent="0.4">
      <c r="A50" s="453" t="s">
        <v>424</v>
      </c>
      <c r="B50" s="367">
        <f>'M-1 Claims Svcs DDI Costs'!C15</f>
        <v>0</v>
      </c>
      <c r="C50" s="444" t="s">
        <v>460</v>
      </c>
    </row>
    <row r="51" spans="1:3" ht="15" customHeight="1" x14ac:dyDescent="0.4">
      <c r="A51" s="454" t="s">
        <v>425</v>
      </c>
      <c r="B51" s="367">
        <f>'M-2 Claims Svcs Ops Costs'!C24</f>
        <v>0</v>
      </c>
      <c r="C51" s="444" t="s">
        <v>461</v>
      </c>
    </row>
    <row r="52" spans="1:3" ht="15" customHeight="1" x14ac:dyDescent="0.4">
      <c r="A52" s="445" t="s">
        <v>426</v>
      </c>
      <c r="B52" s="367">
        <f>'M-3 Claims Svcs DDI Pool Cost'!C16</f>
        <v>0</v>
      </c>
      <c r="C52" s="444" t="s">
        <v>462</v>
      </c>
    </row>
    <row r="53" spans="1:3" ht="15" customHeight="1" x14ac:dyDescent="0.4">
      <c r="A53" s="455" t="s">
        <v>427</v>
      </c>
      <c r="B53" s="367">
        <f>'M-4 Claims Svcs Ops Pool Cost'!D24</f>
        <v>0</v>
      </c>
      <c r="C53" s="444" t="s">
        <v>463</v>
      </c>
    </row>
    <row r="54" spans="1:3" ht="2.1" customHeight="1" x14ac:dyDescent="0.4">
      <c r="A54" s="448"/>
      <c r="B54" s="145"/>
      <c r="C54" s="449"/>
    </row>
    <row r="55" spans="1:3" ht="15.4" thickBot="1" x14ac:dyDescent="0.45">
      <c r="A55" s="450" t="s">
        <v>428</v>
      </c>
      <c r="B55" s="456">
        <f>SUM(B50:B53)</f>
        <v>0</v>
      </c>
      <c r="C55" s="452"/>
    </row>
    <row r="56" spans="1:3" ht="15.4" thickTop="1" x14ac:dyDescent="0.4"/>
  </sheetData>
  <mergeCells count="7">
    <mergeCell ref="A1:C1"/>
    <mergeCell ref="A48:C48"/>
    <mergeCell ref="A28:C28"/>
    <mergeCell ref="A38:C38"/>
    <mergeCell ref="A3:C3"/>
    <mergeCell ref="A5:C5"/>
    <mergeCell ref="A18:C18"/>
  </mergeCells>
  <pageMargins left="0.2" right="0.2" top="0.75" bottom="0.75" header="0.3" footer="0.3"/>
  <pageSetup scale="50" orientation="landscape" r:id="rId1"/>
  <headerFooter>
    <oddFooter>&amp;L&amp;F&amp;C&amp;A&amp;Rpage &amp;P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M25"/>
  <sheetViews>
    <sheetView zoomScale="85" zoomScaleNormal="85" workbookViewId="0">
      <selection activeCell="C25" sqref="C25"/>
    </sheetView>
  </sheetViews>
  <sheetFormatPr defaultColWidth="9.1328125" defaultRowHeight="13.5" x14ac:dyDescent="0.35"/>
  <cols>
    <col min="1" max="1" width="51.1328125" style="1" customWidth="1"/>
    <col min="2" max="2" width="15" style="1" customWidth="1"/>
    <col min="3" max="3" width="19.73046875" style="1" customWidth="1"/>
    <col min="4" max="4" width="21" style="1" customWidth="1"/>
    <col min="5" max="5" width="16.73046875" style="1" customWidth="1"/>
    <col min="6" max="6" width="23.73046875" style="1" bestFit="1" customWidth="1"/>
    <col min="7" max="7" width="16.73046875" style="1" customWidth="1"/>
    <col min="8" max="8" width="23.73046875" style="1" bestFit="1" customWidth="1"/>
    <col min="9" max="9" width="16.73046875" style="1" customWidth="1"/>
    <col min="10" max="10" width="23.86328125" style="1" customWidth="1"/>
    <col min="11" max="11" width="16.73046875" style="1" customWidth="1"/>
    <col min="12" max="12" width="23.73046875" style="1" bestFit="1" customWidth="1"/>
    <col min="13" max="13" width="16.73046875" style="1" customWidth="1"/>
    <col min="14" max="14" width="23.73046875" style="1" bestFit="1" customWidth="1"/>
    <col min="15" max="15" width="16.73046875" style="1" customWidth="1"/>
    <col min="16" max="16" width="23.73046875" style="1" bestFit="1" customWidth="1"/>
    <col min="17" max="17" width="16.73046875" style="1" customWidth="1"/>
    <col min="18" max="18" width="23.73046875" style="1" bestFit="1" customWidth="1"/>
    <col min="19" max="16384" width="9.1328125" style="1"/>
  </cols>
  <sheetData>
    <row r="1" spans="1:19" ht="15" x14ac:dyDescent="0.4">
      <c r="A1" s="461" t="s">
        <v>537</v>
      </c>
      <c r="B1" s="461"/>
      <c r="C1" s="461"/>
      <c r="D1" s="461"/>
      <c r="E1" s="461"/>
      <c r="F1" s="461"/>
      <c r="G1" s="461"/>
      <c r="H1" s="461"/>
      <c r="I1" s="461"/>
      <c r="J1" s="461"/>
      <c r="K1" s="461"/>
      <c r="L1" s="461"/>
      <c r="M1" s="461"/>
      <c r="N1" s="461"/>
      <c r="O1" s="461"/>
      <c r="P1" s="461"/>
      <c r="Q1" s="461"/>
      <c r="R1" s="461"/>
    </row>
    <row r="3" spans="1:19" s="295" customFormat="1" ht="36.75" customHeight="1" x14ac:dyDescent="0.5">
      <c r="A3" s="557" t="s">
        <v>345</v>
      </c>
      <c r="B3" s="557"/>
      <c r="C3" s="557"/>
      <c r="D3" s="557"/>
      <c r="E3" s="557"/>
      <c r="F3" s="557"/>
      <c r="G3" s="557"/>
      <c r="H3" s="557"/>
      <c r="I3" s="557"/>
      <c r="J3" s="557"/>
      <c r="K3" s="557"/>
      <c r="L3" s="557"/>
      <c r="M3" s="557"/>
      <c r="N3" s="557"/>
      <c r="O3" s="557"/>
      <c r="P3" s="557"/>
      <c r="Q3" s="557"/>
      <c r="R3" s="557"/>
    </row>
    <row r="5" spans="1:19" ht="13.9" thickBot="1" x14ac:dyDescent="0.4"/>
    <row r="6" spans="1:19" ht="13.9" x14ac:dyDescent="0.4">
      <c r="A6" s="558" t="s">
        <v>290</v>
      </c>
      <c r="B6" s="559"/>
      <c r="C6" s="559"/>
      <c r="D6" s="559"/>
      <c r="E6" s="559"/>
      <c r="F6" s="559"/>
      <c r="G6" s="559"/>
      <c r="H6" s="559"/>
      <c r="I6" s="559"/>
      <c r="J6" s="559"/>
      <c r="K6" s="559"/>
      <c r="L6" s="559"/>
      <c r="M6" s="559"/>
      <c r="N6" s="559"/>
      <c r="O6" s="559"/>
      <c r="P6" s="559"/>
      <c r="Q6" s="559"/>
      <c r="R6" s="560"/>
    </row>
    <row r="7" spans="1:19" x14ac:dyDescent="0.35">
      <c r="A7" s="45"/>
      <c r="R7" s="296"/>
    </row>
    <row r="8" spans="1:19" ht="13.9" x14ac:dyDescent="0.4">
      <c r="A8" s="45"/>
      <c r="B8" s="297" t="s">
        <v>7</v>
      </c>
      <c r="C8" s="561" t="s">
        <v>8</v>
      </c>
      <c r="D8" s="562"/>
      <c r="E8" s="561" t="s">
        <v>9</v>
      </c>
      <c r="F8" s="562"/>
      <c r="G8" s="561" t="s">
        <v>10</v>
      </c>
      <c r="H8" s="562"/>
      <c r="I8" s="561" t="s">
        <v>11</v>
      </c>
      <c r="J8" s="562"/>
      <c r="K8" s="561" t="s">
        <v>12</v>
      </c>
      <c r="L8" s="562"/>
      <c r="M8" s="561" t="s">
        <v>13</v>
      </c>
      <c r="N8" s="562"/>
      <c r="O8" s="561" t="s">
        <v>14</v>
      </c>
      <c r="P8" s="562"/>
      <c r="Q8" s="561" t="s">
        <v>15</v>
      </c>
      <c r="R8" s="563"/>
    </row>
    <row r="9" spans="1:19" s="305" customFormat="1" ht="13.9" x14ac:dyDescent="0.4">
      <c r="A9" s="298"/>
      <c r="B9" s="297" t="s">
        <v>105</v>
      </c>
      <c r="C9" s="299"/>
      <c r="D9" s="300"/>
      <c r="E9" s="301">
        <v>0</v>
      </c>
      <c r="F9" s="302">
        <v>249999</v>
      </c>
      <c r="G9" s="303">
        <v>250000</v>
      </c>
      <c r="H9" s="302">
        <v>399999</v>
      </c>
      <c r="I9" s="303">
        <v>400000</v>
      </c>
      <c r="J9" s="302">
        <v>899999</v>
      </c>
      <c r="K9" s="303">
        <v>900000</v>
      </c>
      <c r="L9" s="302">
        <v>1349999</v>
      </c>
      <c r="M9" s="303">
        <v>1350000</v>
      </c>
      <c r="N9" s="302">
        <v>1799999</v>
      </c>
      <c r="O9" s="303">
        <v>1800000</v>
      </c>
      <c r="P9" s="302">
        <v>3999999</v>
      </c>
      <c r="Q9" s="303">
        <v>4000000</v>
      </c>
      <c r="R9" s="304" t="s">
        <v>104</v>
      </c>
    </row>
    <row r="10" spans="1:19" s="308" customFormat="1" ht="13.9" x14ac:dyDescent="0.4">
      <c r="A10" s="306"/>
      <c r="B10" s="307" t="s">
        <v>106</v>
      </c>
      <c r="C10" s="299"/>
      <c r="D10" s="300"/>
      <c r="E10" s="569">
        <f>+IF('Participating State'!$B$15="Yes",'Participating State'!C7,0)</f>
        <v>0</v>
      </c>
      <c r="F10" s="570"/>
      <c r="G10" s="564">
        <f>+IF('Participating State'!$B$15="Yes",'Participating State'!E7,0)</f>
        <v>0</v>
      </c>
      <c r="H10" s="571"/>
      <c r="I10" s="564">
        <f>+IF('Participating State'!$B$15="Yes",'Participating State'!G7,0)</f>
        <v>0</v>
      </c>
      <c r="J10" s="571"/>
      <c r="K10" s="564">
        <f>+IF('Participating State'!$B$15="Yes",'Participating State'!I7,0)</f>
        <v>0</v>
      </c>
      <c r="L10" s="571"/>
      <c r="M10" s="564">
        <f>+IF('Participating State'!$B$15="Yes",'Participating State'!K7,0)</f>
        <v>0</v>
      </c>
      <c r="N10" s="571"/>
      <c r="O10" s="564">
        <f>+IF('Participating State'!$B$15="Yes",'Participating State'!M7,0)</f>
        <v>0</v>
      </c>
      <c r="P10" s="571"/>
      <c r="Q10" s="564">
        <f>+IF('Participating State'!$B$15="Yes",'Participating State'!O7,0)</f>
        <v>0</v>
      </c>
      <c r="R10" s="565"/>
      <c r="S10" s="305"/>
    </row>
    <row r="11" spans="1:19" s="295" customFormat="1" ht="13.9" x14ac:dyDescent="0.4">
      <c r="A11" s="309"/>
      <c r="C11" s="47" t="s">
        <v>24</v>
      </c>
      <c r="D11" s="47" t="s">
        <v>219</v>
      </c>
      <c r="E11" s="47" t="s">
        <v>25</v>
      </c>
      <c r="F11" s="48" t="s">
        <v>229</v>
      </c>
      <c r="G11" s="47" t="s">
        <v>25</v>
      </c>
      <c r="H11" s="48" t="s">
        <v>229</v>
      </c>
      <c r="I11" s="47" t="s">
        <v>25</v>
      </c>
      <c r="J11" s="48" t="s">
        <v>229</v>
      </c>
      <c r="K11" s="47" t="s">
        <v>25</v>
      </c>
      <c r="L11" s="48" t="s">
        <v>229</v>
      </c>
      <c r="M11" s="47" t="s">
        <v>25</v>
      </c>
      <c r="N11" s="48" t="s">
        <v>229</v>
      </c>
      <c r="O11" s="27" t="s">
        <v>25</v>
      </c>
      <c r="P11" s="48" t="s">
        <v>229</v>
      </c>
      <c r="Q11" s="47" t="s">
        <v>25</v>
      </c>
      <c r="R11" s="310" t="s">
        <v>229</v>
      </c>
    </row>
    <row r="12" spans="1:19" ht="13.9" x14ac:dyDescent="0.4">
      <c r="A12" s="525" t="s">
        <v>102</v>
      </c>
      <c r="B12" s="526"/>
      <c r="C12" s="311">
        <v>2000000</v>
      </c>
      <c r="D12" s="312">
        <f>C12*B22</f>
        <v>2000000</v>
      </c>
      <c r="E12" s="29">
        <f>ROUND($C$24*E$25,4)</f>
        <v>1</v>
      </c>
      <c r="F12" s="313">
        <f>MAX(ROUND(((E$10)*E12)*B22,2),0)</f>
        <v>0</v>
      </c>
      <c r="G12" s="29">
        <f>ROUND($C$24*G$25,4)</f>
        <v>0.9</v>
      </c>
      <c r="H12" s="313">
        <f>MAX(ROUND(((G$10)*G12)*B22,2),0)</f>
        <v>0</v>
      </c>
      <c r="I12" s="29">
        <f>ROUND($C$24*I$25,4)</f>
        <v>0.8</v>
      </c>
      <c r="J12" s="313">
        <f>MAX(ROUND(((I$10)*I12)*B22,2),0)</f>
        <v>0</v>
      </c>
      <c r="K12" s="29">
        <f>ROUND($C$24*K$25,4)</f>
        <v>0.7</v>
      </c>
      <c r="L12" s="313">
        <f>MAX(ROUND(((K$10)*K12)*B22,2),0)</f>
        <v>0</v>
      </c>
      <c r="M12" s="29">
        <f>ROUND($C$24*M$25,4)</f>
        <v>0.65</v>
      </c>
      <c r="N12" s="313">
        <f>MAX(ROUND(((M$10)*M12)*B22,2),0)</f>
        <v>0</v>
      </c>
      <c r="O12" s="29">
        <f>ROUND($C$24*O$25,4)</f>
        <v>0.6</v>
      </c>
      <c r="P12" s="313">
        <f>MAX(ROUND(((O$10)*O12)*B22,2),0)</f>
        <v>0</v>
      </c>
      <c r="Q12" s="29">
        <f>ROUND($C$24*Q$25,4)</f>
        <v>0.5</v>
      </c>
      <c r="R12" s="314">
        <f>MAX(ROUND(((Q$10)*Q12)*B22,2),0)</f>
        <v>0</v>
      </c>
    </row>
    <row r="13" spans="1:19" s="319" customFormat="1" ht="13.9" x14ac:dyDescent="0.4">
      <c r="A13" s="525" t="s">
        <v>346</v>
      </c>
      <c r="B13" s="566"/>
      <c r="C13" s="315">
        <f>D12</f>
        <v>2000000</v>
      </c>
      <c r="D13" s="316"/>
      <c r="E13" s="317"/>
      <c r="F13" s="316">
        <f>SUM(F12:F12)</f>
        <v>0</v>
      </c>
      <c r="G13" s="317"/>
      <c r="H13" s="316">
        <f>SUM(H12:H12)</f>
        <v>0</v>
      </c>
      <c r="I13" s="317"/>
      <c r="J13" s="316">
        <f>SUM(J12:J12)</f>
        <v>0</v>
      </c>
      <c r="K13" s="317"/>
      <c r="L13" s="316">
        <f>SUM(L12:L12)</f>
        <v>0</v>
      </c>
      <c r="M13" s="317"/>
      <c r="N13" s="316">
        <f>SUM(N12:N12)</f>
        <v>0</v>
      </c>
      <c r="O13" s="317"/>
      <c r="P13" s="316">
        <f>SUM(P12:P12)</f>
        <v>0</v>
      </c>
      <c r="Q13" s="317"/>
      <c r="R13" s="318">
        <f>SUM(R12:R12)</f>
        <v>0</v>
      </c>
    </row>
    <row r="14" spans="1:19" ht="13.9" thickBot="1" x14ac:dyDescent="0.4">
      <c r="A14" s="45"/>
      <c r="R14" s="296"/>
    </row>
    <row r="15" spans="1:19" ht="14.25" thickBot="1" x14ac:dyDescent="0.45">
      <c r="A15" s="567" t="s">
        <v>347</v>
      </c>
      <c r="B15" s="568"/>
      <c r="C15" s="320">
        <f>SUM(E13:R13)+C13</f>
        <v>2000000</v>
      </c>
      <c r="D15" s="297"/>
      <c r="E15" s="321"/>
      <c r="F15" s="322"/>
      <c r="P15" s="308"/>
      <c r="R15" s="296"/>
    </row>
    <row r="16" spans="1:19" ht="13.9" x14ac:dyDescent="0.4">
      <c r="A16" s="228"/>
      <c r="B16" s="297"/>
      <c r="C16" s="323"/>
      <c r="D16" s="297"/>
      <c r="E16" s="324"/>
      <c r="P16" s="308"/>
      <c r="R16" s="296"/>
    </row>
    <row r="17" spans="1:39" ht="14.25" x14ac:dyDescent="0.45">
      <c r="A17" s="325" t="s">
        <v>49</v>
      </c>
      <c r="B17" s="297"/>
      <c r="C17" s="66"/>
      <c r="D17" s="297"/>
      <c r="E17" s="324"/>
      <c r="P17" s="308"/>
      <c r="R17" s="296"/>
      <c r="AM17" s="1" t="s">
        <v>100</v>
      </c>
    </row>
    <row r="18" spans="1:39" ht="13.9" x14ac:dyDescent="0.4">
      <c r="A18" s="326" t="s">
        <v>101</v>
      </c>
      <c r="B18" s="327">
        <f>+IF('Participating State'!$B$15="Yes",'Participating State'!B8,0)</f>
        <v>0</v>
      </c>
      <c r="C18" s="323"/>
      <c r="D18" s="297"/>
      <c r="E18" s="324"/>
      <c r="P18" s="308"/>
      <c r="R18" s="296"/>
    </row>
    <row r="19" spans="1:39" ht="14.25" x14ac:dyDescent="0.45">
      <c r="A19" s="326" t="s">
        <v>46</v>
      </c>
      <c r="B19" s="327">
        <f>+IF('Participating State'!$B$15="Yes",'Participating State'!B9,0)</f>
        <v>0</v>
      </c>
      <c r="C19" s="66"/>
      <c r="D19" s="297"/>
      <c r="E19" s="328"/>
      <c r="P19" s="308"/>
      <c r="R19" s="296"/>
    </row>
    <row r="20" spans="1:39" ht="13.9" x14ac:dyDescent="0.4">
      <c r="A20" s="326" t="s">
        <v>47</v>
      </c>
      <c r="B20" s="174">
        <f>B19-B18</f>
        <v>0</v>
      </c>
      <c r="C20" s="323"/>
      <c r="D20" s="297"/>
      <c r="E20" s="324"/>
      <c r="P20" s="308"/>
      <c r="R20" s="296"/>
    </row>
    <row r="21" spans="1:39" ht="13.9" x14ac:dyDescent="0.4">
      <c r="A21" s="326" t="s">
        <v>85</v>
      </c>
      <c r="B21" s="174">
        <f>IFERROR(B20/B18,0)</f>
        <v>0</v>
      </c>
      <c r="C21" s="323"/>
      <c r="D21" s="297"/>
      <c r="E21" s="324"/>
      <c r="P21" s="308"/>
      <c r="R21" s="296"/>
    </row>
    <row r="22" spans="1:39" ht="13.9" x14ac:dyDescent="0.4">
      <c r="A22" s="326" t="s">
        <v>48</v>
      </c>
      <c r="B22" s="174">
        <f>B21+1</f>
        <v>1</v>
      </c>
      <c r="C22" s="323"/>
      <c r="D22" s="297"/>
      <c r="E22" s="324"/>
      <c r="P22" s="308"/>
      <c r="R22" s="296"/>
    </row>
    <row r="23" spans="1:39" x14ac:dyDescent="0.35">
      <c r="A23" s="329"/>
      <c r="J23" s="330"/>
      <c r="R23" s="296"/>
    </row>
    <row r="24" spans="1:39" x14ac:dyDescent="0.35">
      <c r="A24" s="45" t="s">
        <v>28</v>
      </c>
      <c r="C24" s="331">
        <v>1</v>
      </c>
      <c r="I24" s="332"/>
      <c r="R24" s="296"/>
    </row>
    <row r="25" spans="1:39" ht="13.9" thickBot="1" x14ac:dyDescent="0.4">
      <c r="A25" s="333" t="s">
        <v>103</v>
      </c>
      <c r="B25" s="334"/>
      <c r="C25" s="334"/>
      <c r="D25" s="334"/>
      <c r="E25" s="458">
        <v>1</v>
      </c>
      <c r="F25" s="459"/>
      <c r="G25" s="458">
        <v>0.9</v>
      </c>
      <c r="H25" s="459"/>
      <c r="I25" s="458">
        <v>0.8</v>
      </c>
      <c r="J25" s="459"/>
      <c r="K25" s="458">
        <v>0.7</v>
      </c>
      <c r="L25" s="459"/>
      <c r="M25" s="458">
        <v>0.65</v>
      </c>
      <c r="N25" s="459"/>
      <c r="O25" s="458">
        <v>0.6</v>
      </c>
      <c r="P25" s="459"/>
      <c r="Q25" s="458">
        <v>0.5</v>
      </c>
      <c r="R25" s="335"/>
    </row>
  </sheetData>
  <mergeCells count="21">
    <mergeCell ref="Q10:R10"/>
    <mergeCell ref="A12:B12"/>
    <mergeCell ref="A13:B13"/>
    <mergeCell ref="A15:B15"/>
    <mergeCell ref="E10:F10"/>
    <mergeCell ref="G10:H10"/>
    <mergeCell ref="I10:J10"/>
    <mergeCell ref="K10:L10"/>
    <mergeCell ref="M10:N10"/>
    <mergeCell ref="O10:P10"/>
    <mergeCell ref="A1:R1"/>
    <mergeCell ref="A3:R3"/>
    <mergeCell ref="A6:R6"/>
    <mergeCell ref="C8:D8"/>
    <mergeCell ref="E8:F8"/>
    <mergeCell ref="G8:H8"/>
    <mergeCell ref="I8:J8"/>
    <mergeCell ref="K8:L8"/>
    <mergeCell ref="M8:N8"/>
    <mergeCell ref="O8:P8"/>
    <mergeCell ref="Q8:R8"/>
  </mergeCells>
  <pageMargins left="0.25" right="0.25" top="0.75" bottom="0.75" header="0.3" footer="0.3"/>
  <pageSetup paperSize="5" scale="42" fitToHeight="0" orientation="landscape" r:id="rId1"/>
  <headerFooter>
    <oddFooter>&amp;L&amp;F&amp;C&amp;A&amp;Rpage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A35"/>
  <sheetViews>
    <sheetView topLeftCell="B1" zoomScale="85" zoomScaleNormal="85" workbookViewId="0">
      <selection activeCell="C35" sqref="C35"/>
    </sheetView>
  </sheetViews>
  <sheetFormatPr defaultColWidth="9.1328125" defaultRowHeight="13.5" x14ac:dyDescent="0.35"/>
  <cols>
    <col min="1" max="1" width="50.73046875" style="1" customWidth="1"/>
    <col min="2" max="2" width="15.1328125" style="1" customWidth="1"/>
    <col min="3" max="3" width="20.1328125" style="1" customWidth="1"/>
    <col min="4" max="4" width="19.73046875" style="1" customWidth="1"/>
    <col min="5" max="5" width="12.73046875" style="1" customWidth="1"/>
    <col min="6" max="6" width="18" style="1" customWidth="1"/>
    <col min="7" max="7" width="18.73046875" style="1" customWidth="1"/>
    <col min="8" max="8" width="12.73046875" style="1" customWidth="1"/>
    <col min="9" max="9" width="16.73046875" style="1" customWidth="1"/>
    <col min="10" max="10" width="18.73046875" style="1" customWidth="1"/>
    <col min="11" max="11" width="12.73046875" style="1" customWidth="1"/>
    <col min="12" max="12" width="16.73046875" style="1" customWidth="1"/>
    <col min="13" max="13" width="18.73046875" style="1" customWidth="1"/>
    <col min="14" max="14" width="12.73046875" style="1" customWidth="1"/>
    <col min="15" max="15" width="16.73046875" style="1" customWidth="1"/>
    <col min="16" max="16" width="18.73046875" style="1" customWidth="1"/>
    <col min="17" max="17" width="12.73046875" style="1" customWidth="1"/>
    <col min="18" max="18" width="16.73046875" style="1" customWidth="1"/>
    <col min="19" max="19" width="18.73046875" style="1" customWidth="1"/>
    <col min="20" max="20" width="12.73046875" style="1" customWidth="1"/>
    <col min="21" max="21" width="16.73046875" style="1" customWidth="1"/>
    <col min="22" max="22" width="18.73046875" style="1" customWidth="1"/>
    <col min="23" max="23" width="12.73046875" style="1" customWidth="1"/>
    <col min="24" max="24" width="16.73046875" style="1" customWidth="1"/>
    <col min="25" max="26" width="18.73046875" style="1" customWidth="1"/>
    <col min="27" max="27" width="15.1328125" style="1" bestFit="1" customWidth="1"/>
    <col min="28" max="16384" width="9.1328125" style="1"/>
  </cols>
  <sheetData>
    <row r="1" spans="1:27" ht="15" x14ac:dyDescent="0.4">
      <c r="A1" s="461" t="s">
        <v>537</v>
      </c>
      <c r="B1" s="461"/>
      <c r="C1" s="461"/>
      <c r="D1" s="461"/>
      <c r="E1" s="461"/>
      <c r="F1" s="461"/>
      <c r="G1" s="461"/>
      <c r="H1" s="461"/>
      <c r="I1" s="461"/>
      <c r="J1" s="461"/>
      <c r="K1" s="461"/>
      <c r="L1" s="461"/>
      <c r="M1" s="461"/>
      <c r="N1" s="461"/>
      <c r="O1" s="461"/>
      <c r="P1" s="461"/>
      <c r="Q1" s="461"/>
      <c r="R1" s="461"/>
      <c r="S1" s="461"/>
      <c r="T1" s="461"/>
      <c r="U1" s="461"/>
      <c r="V1" s="461"/>
      <c r="W1" s="461"/>
      <c r="X1" s="461"/>
      <c r="Y1" s="461"/>
      <c r="Z1" s="461"/>
    </row>
    <row r="3" spans="1:27" ht="42.75" customHeight="1" x14ac:dyDescent="0.5">
      <c r="A3" s="557" t="s">
        <v>348</v>
      </c>
      <c r="B3" s="557"/>
      <c r="C3" s="557"/>
      <c r="D3" s="557"/>
      <c r="E3" s="557"/>
      <c r="F3" s="557"/>
      <c r="G3" s="557"/>
      <c r="H3" s="557"/>
      <c r="I3" s="557"/>
      <c r="J3" s="557"/>
      <c r="K3" s="557"/>
      <c r="L3" s="557"/>
      <c r="M3" s="557"/>
      <c r="N3" s="557"/>
      <c r="O3" s="557"/>
      <c r="P3" s="557"/>
      <c r="Q3" s="557"/>
      <c r="R3" s="557"/>
      <c r="S3" s="557"/>
      <c r="T3" s="557"/>
      <c r="U3" s="557"/>
      <c r="V3" s="557"/>
      <c r="W3" s="557"/>
      <c r="X3" s="557"/>
      <c r="Y3" s="557"/>
      <c r="Z3" s="557"/>
    </row>
    <row r="4" spans="1:27" x14ac:dyDescent="0.35">
      <c r="A4" s="336"/>
    </row>
    <row r="5" spans="1:27" ht="13.9" thickBot="1" x14ac:dyDescent="0.4"/>
    <row r="6" spans="1:27" ht="13.9" x14ac:dyDescent="0.4">
      <c r="A6" s="558" t="s">
        <v>291</v>
      </c>
      <c r="B6" s="559"/>
      <c r="C6" s="559"/>
      <c r="D6" s="559"/>
      <c r="E6" s="559"/>
      <c r="F6" s="559"/>
      <c r="G6" s="559"/>
      <c r="H6" s="559"/>
      <c r="I6" s="559"/>
      <c r="J6" s="559"/>
      <c r="K6" s="559"/>
      <c r="L6" s="559"/>
      <c r="M6" s="559"/>
      <c r="N6" s="559"/>
      <c r="O6" s="559"/>
      <c r="P6" s="559"/>
      <c r="Q6" s="559"/>
      <c r="R6" s="559"/>
      <c r="S6" s="559"/>
      <c r="T6" s="559"/>
      <c r="U6" s="559"/>
      <c r="V6" s="559"/>
      <c r="W6" s="559"/>
      <c r="X6" s="559"/>
      <c r="Y6" s="559"/>
      <c r="Z6" s="560"/>
    </row>
    <row r="7" spans="1:27" x14ac:dyDescent="0.35">
      <c r="A7" s="45"/>
      <c r="Z7" s="296"/>
    </row>
    <row r="8" spans="1:27" ht="13.9" x14ac:dyDescent="0.4">
      <c r="A8" s="45"/>
      <c r="B8" s="297" t="s">
        <v>7</v>
      </c>
      <c r="C8" s="561" t="s">
        <v>8</v>
      </c>
      <c r="D8" s="562"/>
      <c r="E8" s="561" t="s">
        <v>9</v>
      </c>
      <c r="F8" s="573"/>
      <c r="G8" s="562"/>
      <c r="H8" s="561" t="s">
        <v>10</v>
      </c>
      <c r="I8" s="573"/>
      <c r="J8" s="562"/>
      <c r="K8" s="561" t="s">
        <v>11</v>
      </c>
      <c r="L8" s="573"/>
      <c r="M8" s="562"/>
      <c r="N8" s="561" t="s">
        <v>12</v>
      </c>
      <c r="O8" s="573"/>
      <c r="P8" s="562"/>
      <c r="Q8" s="561" t="s">
        <v>13</v>
      </c>
      <c r="R8" s="573"/>
      <c r="S8" s="562"/>
      <c r="T8" s="561" t="s">
        <v>14</v>
      </c>
      <c r="U8" s="573"/>
      <c r="V8" s="562"/>
      <c r="W8" s="561" t="s">
        <v>15</v>
      </c>
      <c r="X8" s="573"/>
      <c r="Y8" s="563"/>
      <c r="Z8" s="337" t="s">
        <v>205</v>
      </c>
    </row>
    <row r="9" spans="1:27" ht="13.9" hidden="1" x14ac:dyDescent="0.4">
      <c r="A9" s="45"/>
      <c r="B9" s="297" t="s">
        <v>16</v>
      </c>
      <c r="C9" s="338"/>
      <c r="D9" s="229"/>
      <c r="E9" s="339" t="s">
        <v>17</v>
      </c>
      <c r="G9" s="340"/>
      <c r="H9" s="339" t="s">
        <v>18</v>
      </c>
      <c r="J9" s="340"/>
      <c r="K9" s="339" t="s">
        <v>19</v>
      </c>
      <c r="M9" s="340"/>
      <c r="N9" s="339" t="s">
        <v>20</v>
      </c>
      <c r="P9" s="340"/>
      <c r="Q9" s="339" t="s">
        <v>21</v>
      </c>
      <c r="S9" s="340"/>
      <c r="T9" s="339" t="s">
        <v>22</v>
      </c>
      <c r="V9" s="340"/>
      <c r="W9" s="339" t="s">
        <v>23</v>
      </c>
      <c r="Y9" s="296"/>
      <c r="Z9" s="296"/>
    </row>
    <row r="10" spans="1:27" s="305" customFormat="1" ht="13.9" x14ac:dyDescent="0.4">
      <c r="A10" s="298"/>
      <c r="B10" s="297" t="s">
        <v>105</v>
      </c>
      <c r="C10" s="299"/>
      <c r="D10" s="300"/>
      <c r="E10" s="301">
        <v>0</v>
      </c>
      <c r="F10" s="341"/>
      <c r="G10" s="302">
        <v>249999</v>
      </c>
      <c r="H10" s="303">
        <v>250000</v>
      </c>
      <c r="I10" s="341"/>
      <c r="J10" s="302">
        <v>399999</v>
      </c>
      <c r="K10" s="303">
        <v>400000</v>
      </c>
      <c r="L10" s="341"/>
      <c r="M10" s="302">
        <v>899999</v>
      </c>
      <c r="N10" s="303">
        <v>900000</v>
      </c>
      <c r="O10" s="341"/>
      <c r="P10" s="302">
        <v>1349999</v>
      </c>
      <c r="Q10" s="303">
        <v>1350000</v>
      </c>
      <c r="R10" s="341"/>
      <c r="S10" s="302">
        <v>1799999</v>
      </c>
      <c r="T10" s="303">
        <v>1800000</v>
      </c>
      <c r="U10" s="341"/>
      <c r="V10" s="302">
        <v>3999999</v>
      </c>
      <c r="W10" s="303">
        <v>4000000</v>
      </c>
      <c r="X10" s="341"/>
      <c r="Y10" s="342" t="s">
        <v>104</v>
      </c>
      <c r="Z10" s="342"/>
    </row>
    <row r="11" spans="1:27" s="308" customFormat="1" ht="13.9" x14ac:dyDescent="0.4">
      <c r="A11" s="306"/>
      <c r="B11" s="307" t="s">
        <v>106</v>
      </c>
      <c r="C11" s="343"/>
      <c r="D11" s="344"/>
      <c r="E11" s="569">
        <f>+IF('Participating State'!$B$15="Yes",'Participating State'!C7,0)</f>
        <v>0</v>
      </c>
      <c r="F11" s="575"/>
      <c r="G11" s="570"/>
      <c r="H11" s="569">
        <f>+IF('Participating State'!$B$15="Yes",'Participating State'!E7,0)</f>
        <v>0</v>
      </c>
      <c r="I11" s="575"/>
      <c r="J11" s="570"/>
      <c r="K11" s="569">
        <f>+IF('Participating State'!$B$15="Yes",'Participating State'!G7,0)</f>
        <v>0</v>
      </c>
      <c r="L11" s="575"/>
      <c r="M11" s="570"/>
      <c r="N11" s="569">
        <f>+IF('Participating State'!$B$15="Yes",'Participating State'!I7,0)</f>
        <v>0</v>
      </c>
      <c r="O11" s="575"/>
      <c r="P11" s="570"/>
      <c r="Q11" s="569">
        <f>+IF('Participating State'!$B$15="Yes",'Participating State'!K7,0)</f>
        <v>0</v>
      </c>
      <c r="R11" s="575"/>
      <c r="S11" s="570"/>
      <c r="T11" s="569">
        <f>+IF('Participating State'!$B$15="Yes",'Participating State'!M7,0)</f>
        <v>0</v>
      </c>
      <c r="U11" s="575"/>
      <c r="V11" s="570"/>
      <c r="W11" s="564">
        <f>+IF('Participating State'!$B$15="Yes",'Participating State'!O7,0)</f>
        <v>0</v>
      </c>
      <c r="X11" s="574"/>
      <c r="Y11" s="565"/>
      <c r="Z11" s="345"/>
    </row>
    <row r="12" spans="1:27" s="295" customFormat="1" ht="36" customHeight="1" x14ac:dyDescent="0.4">
      <c r="A12" s="309" t="s">
        <v>30</v>
      </c>
      <c r="C12" s="47" t="s">
        <v>31</v>
      </c>
      <c r="D12" s="48" t="s">
        <v>230</v>
      </c>
      <c r="E12" s="47" t="s">
        <v>25</v>
      </c>
      <c r="F12" s="346" t="s">
        <v>231</v>
      </c>
      <c r="G12" s="48" t="s">
        <v>442</v>
      </c>
      <c r="H12" s="47" t="s">
        <v>25</v>
      </c>
      <c r="I12" s="346" t="s">
        <v>231</v>
      </c>
      <c r="J12" s="48" t="s">
        <v>442</v>
      </c>
      <c r="K12" s="47" t="s">
        <v>25</v>
      </c>
      <c r="L12" s="346" t="s">
        <v>231</v>
      </c>
      <c r="M12" s="48" t="s">
        <v>442</v>
      </c>
      <c r="N12" s="47" t="s">
        <v>25</v>
      </c>
      <c r="O12" s="346" t="s">
        <v>231</v>
      </c>
      <c r="P12" s="48" t="s">
        <v>442</v>
      </c>
      <c r="Q12" s="47" t="s">
        <v>25</v>
      </c>
      <c r="R12" s="346" t="s">
        <v>231</v>
      </c>
      <c r="S12" s="48" t="s">
        <v>442</v>
      </c>
      <c r="T12" s="47" t="s">
        <v>25</v>
      </c>
      <c r="U12" s="346" t="s">
        <v>231</v>
      </c>
      <c r="V12" s="48" t="s">
        <v>442</v>
      </c>
      <c r="W12" s="47" t="s">
        <v>25</v>
      </c>
      <c r="X12" s="346" t="s">
        <v>231</v>
      </c>
      <c r="Y12" s="48" t="s">
        <v>442</v>
      </c>
      <c r="Z12" s="310" t="s">
        <v>443</v>
      </c>
    </row>
    <row r="13" spans="1:27" x14ac:dyDescent="0.35">
      <c r="A13" s="550" t="s">
        <v>32</v>
      </c>
      <c r="B13" s="572"/>
      <c r="C13" s="347">
        <v>50000</v>
      </c>
      <c r="D13" s="313">
        <f>(C13*12)*$B$31</f>
        <v>600000</v>
      </c>
      <c r="E13" s="348">
        <f>ROUND($C$34*E$35,4)</f>
        <v>2.5000000000000001E-2</v>
      </c>
      <c r="F13" s="349">
        <f t="shared" ref="F13:F21" si="0">MAX(ROUND(((E$11)*E13)*$B$31,2),0)</f>
        <v>0</v>
      </c>
      <c r="G13" s="313">
        <f>F13*12</f>
        <v>0</v>
      </c>
      <c r="H13" s="348">
        <f>ROUND($C$34*H$35,4)</f>
        <v>2.2499999999999999E-2</v>
      </c>
      <c r="I13" s="349">
        <f>MAX(ROUND(((H$11)*H13)*$B$31,2),0)</f>
        <v>0</v>
      </c>
      <c r="J13" s="313">
        <f>I13*12</f>
        <v>0</v>
      </c>
      <c r="K13" s="348">
        <f>ROUND($C$34*K$35,4)</f>
        <v>0.02</v>
      </c>
      <c r="L13" s="349">
        <f>MAX(ROUND(((K$11)*K13)*$B$31,2),0)</f>
        <v>0</v>
      </c>
      <c r="M13" s="313">
        <f>L13*12</f>
        <v>0</v>
      </c>
      <c r="N13" s="348">
        <f>ROUND($C$34*N$35,4)</f>
        <v>1.7500000000000002E-2</v>
      </c>
      <c r="O13" s="349">
        <f>MAX(ROUND(((N$11)*N13)*$B$31,2),0)</f>
        <v>0</v>
      </c>
      <c r="P13" s="313">
        <f>O13*12</f>
        <v>0</v>
      </c>
      <c r="Q13" s="348">
        <f>ROUND($C$34*Q$35,4)</f>
        <v>1.6299999999999999E-2</v>
      </c>
      <c r="R13" s="349">
        <f>MAX(ROUND(((Q$11)*Q13)*$B$31,2),0)</f>
        <v>0</v>
      </c>
      <c r="S13" s="313">
        <f>R13*12</f>
        <v>0</v>
      </c>
      <c r="T13" s="348">
        <f>ROUND($C$34*T$35,4)</f>
        <v>1.4999999999999999E-2</v>
      </c>
      <c r="U13" s="349">
        <f>MAX(ROUND(((T$11)*T13)*$B$31,2),0)</f>
        <v>0</v>
      </c>
      <c r="V13" s="313">
        <f>U13*12</f>
        <v>0</v>
      </c>
      <c r="W13" s="348">
        <f>ROUND($C$34*W$35,4)</f>
        <v>1.2500000000000001E-2</v>
      </c>
      <c r="X13" s="349">
        <f>MAX(ROUND(((W$11)*W13)*$B$31,2),0)</f>
        <v>0</v>
      </c>
      <c r="Y13" s="313">
        <f>X13*12</f>
        <v>0</v>
      </c>
      <c r="Z13" s="314">
        <f>D13+G13+J13+M13+P13+S13+V13+Y13</f>
        <v>600000</v>
      </c>
      <c r="AA13" s="350"/>
    </row>
    <row r="14" spans="1:27" x14ac:dyDescent="0.35">
      <c r="A14" s="550" t="s">
        <v>33</v>
      </c>
      <c r="B14" s="572"/>
      <c r="C14" s="347">
        <f>ROUND(C13*(1+$C$33),2)</f>
        <v>50550</v>
      </c>
      <c r="D14" s="313">
        <f t="shared" ref="D14:D21" si="1">(C14*12)*$B$31</f>
        <v>606600</v>
      </c>
      <c r="E14" s="348">
        <f>ROUND(E13*((1+$C$33)),4)</f>
        <v>2.53E-2</v>
      </c>
      <c r="F14" s="349">
        <f t="shared" si="0"/>
        <v>0</v>
      </c>
      <c r="G14" s="313">
        <f t="shared" ref="G14:G21" si="2">F14*12</f>
        <v>0</v>
      </c>
      <c r="H14" s="348">
        <f>ROUND(H13*((1+$C$33)),4)</f>
        <v>2.2700000000000001E-2</v>
      </c>
      <c r="I14" s="349">
        <f t="shared" ref="I14:I21" si="3">MAX(ROUND(((H$11)*H14)*$B$31,2),0)</f>
        <v>0</v>
      </c>
      <c r="J14" s="313">
        <f t="shared" ref="J14:J21" si="4">I14*12</f>
        <v>0</v>
      </c>
      <c r="K14" s="348">
        <f>ROUND(K13*(1+$C$33),4)</f>
        <v>2.0199999999999999E-2</v>
      </c>
      <c r="L14" s="349">
        <f t="shared" ref="L14:L21" si="5">MAX(ROUND(((K$11)*K14)*$B$31,2),0)</f>
        <v>0</v>
      </c>
      <c r="M14" s="313">
        <f t="shared" ref="M14:M21" si="6">L14*12</f>
        <v>0</v>
      </c>
      <c r="N14" s="348">
        <f>ROUND(N13*(1+$C$33),4)</f>
        <v>1.77E-2</v>
      </c>
      <c r="O14" s="349">
        <f t="shared" ref="O14:O21" si="7">MAX(ROUND(((N$11)*N14)*$B$31,2),0)</f>
        <v>0</v>
      </c>
      <c r="P14" s="313">
        <f t="shared" ref="P14:P21" si="8">O14*12</f>
        <v>0</v>
      </c>
      <c r="Q14" s="348">
        <f>ROUND(Q13*(1+$C$33),4)</f>
        <v>1.6500000000000001E-2</v>
      </c>
      <c r="R14" s="349">
        <f t="shared" ref="R14:R21" si="9">MAX(ROUND(((Q$11)*Q14)*$B$31,2),0)</f>
        <v>0</v>
      </c>
      <c r="S14" s="313">
        <f t="shared" ref="S14:S21" si="10">R14*12</f>
        <v>0</v>
      </c>
      <c r="T14" s="348">
        <f>ROUND(T13*(1+$C$33),4)</f>
        <v>1.52E-2</v>
      </c>
      <c r="U14" s="349">
        <f t="shared" ref="U14:U21" si="11">MAX(ROUND(((T$11)*T14)*$B$31,2),0)</f>
        <v>0</v>
      </c>
      <c r="V14" s="313">
        <f t="shared" ref="V14:V21" si="12">U14*12</f>
        <v>0</v>
      </c>
      <c r="W14" s="348">
        <f>ROUND(W13*(1+$C$33),4)</f>
        <v>1.26E-2</v>
      </c>
      <c r="X14" s="349">
        <f t="shared" ref="X14:X21" si="13">MAX(ROUND(((W$11)*W14)*$B$31,2),0)</f>
        <v>0</v>
      </c>
      <c r="Y14" s="313">
        <f t="shared" ref="Y14:Y21" si="14">X14*12</f>
        <v>0</v>
      </c>
      <c r="Z14" s="314">
        <f t="shared" ref="Z14:Z21" si="15">D14+G14+J14+M14+P14+S14+V14+Y14</f>
        <v>606600</v>
      </c>
      <c r="AA14" s="350"/>
    </row>
    <row r="15" spans="1:27" x14ac:dyDescent="0.35">
      <c r="A15" s="550" t="s">
        <v>34</v>
      </c>
      <c r="B15" s="572"/>
      <c r="C15" s="347">
        <f t="shared" ref="C15:C21" si="16">ROUND(C14*(1+$C$33),2)</f>
        <v>51106.05</v>
      </c>
      <c r="D15" s="313">
        <f t="shared" si="1"/>
        <v>613272.60000000009</v>
      </c>
      <c r="E15" s="348">
        <f t="shared" ref="E15:E21" si="17">ROUND(E14*(1+$C$33),4)</f>
        <v>2.5600000000000001E-2</v>
      </c>
      <c r="F15" s="349">
        <f t="shared" si="0"/>
        <v>0</v>
      </c>
      <c r="G15" s="313">
        <f t="shared" si="2"/>
        <v>0</v>
      </c>
      <c r="H15" s="348">
        <f t="shared" ref="H15:H21" si="18">ROUND(H14*(1+$C$33),4)</f>
        <v>2.29E-2</v>
      </c>
      <c r="I15" s="349">
        <f t="shared" si="3"/>
        <v>0</v>
      </c>
      <c r="J15" s="313">
        <f t="shared" si="4"/>
        <v>0</v>
      </c>
      <c r="K15" s="348">
        <f t="shared" ref="K15:K21" si="19">ROUND(K14*(1+$C$33),4)</f>
        <v>2.0400000000000001E-2</v>
      </c>
      <c r="L15" s="349">
        <f t="shared" si="5"/>
        <v>0</v>
      </c>
      <c r="M15" s="313">
        <f t="shared" si="6"/>
        <v>0</v>
      </c>
      <c r="N15" s="348">
        <f>ROUND(N14*(1+$C$33),4)</f>
        <v>1.7899999999999999E-2</v>
      </c>
      <c r="O15" s="349">
        <f t="shared" si="7"/>
        <v>0</v>
      </c>
      <c r="P15" s="313">
        <f t="shared" si="8"/>
        <v>0</v>
      </c>
      <c r="Q15" s="348">
        <f t="shared" ref="Q15:Q21" si="20">ROUND(Q14*(1+$C$33),4)</f>
        <v>1.67E-2</v>
      </c>
      <c r="R15" s="349">
        <f t="shared" si="9"/>
        <v>0</v>
      </c>
      <c r="S15" s="313">
        <f t="shared" si="10"/>
        <v>0</v>
      </c>
      <c r="T15" s="348">
        <f t="shared" ref="T15:T21" si="21">ROUND(T14*(1+$C$33),4)</f>
        <v>1.54E-2</v>
      </c>
      <c r="U15" s="349">
        <f t="shared" si="11"/>
        <v>0</v>
      </c>
      <c r="V15" s="313">
        <f t="shared" si="12"/>
        <v>0</v>
      </c>
      <c r="W15" s="348">
        <f t="shared" ref="W15:W21" si="22">ROUND(W14*(1+$C$33),4)</f>
        <v>1.2699999999999999E-2</v>
      </c>
      <c r="X15" s="349">
        <f t="shared" si="13"/>
        <v>0</v>
      </c>
      <c r="Y15" s="313">
        <f t="shared" si="14"/>
        <v>0</v>
      </c>
      <c r="Z15" s="314">
        <f t="shared" si="15"/>
        <v>613272.60000000009</v>
      </c>
      <c r="AA15" s="350"/>
    </row>
    <row r="16" spans="1:27" x14ac:dyDescent="0.35">
      <c r="A16" s="550" t="s">
        <v>35</v>
      </c>
      <c r="B16" s="572"/>
      <c r="C16" s="347">
        <f t="shared" si="16"/>
        <v>51668.22</v>
      </c>
      <c r="D16" s="313">
        <f t="shared" si="1"/>
        <v>620018.64</v>
      </c>
      <c r="E16" s="348">
        <f t="shared" si="17"/>
        <v>2.5899999999999999E-2</v>
      </c>
      <c r="F16" s="349">
        <f t="shared" si="0"/>
        <v>0</v>
      </c>
      <c r="G16" s="313">
        <f t="shared" si="2"/>
        <v>0</v>
      </c>
      <c r="H16" s="348">
        <f t="shared" si="18"/>
        <v>2.3199999999999998E-2</v>
      </c>
      <c r="I16" s="349">
        <f t="shared" si="3"/>
        <v>0</v>
      </c>
      <c r="J16" s="313">
        <f t="shared" si="4"/>
        <v>0</v>
      </c>
      <c r="K16" s="348">
        <f t="shared" si="19"/>
        <v>2.06E-2</v>
      </c>
      <c r="L16" s="349">
        <f t="shared" si="5"/>
        <v>0</v>
      </c>
      <c r="M16" s="313">
        <f t="shared" si="6"/>
        <v>0</v>
      </c>
      <c r="N16" s="348">
        <f t="shared" ref="N16:N21" si="23">ROUND(N15*(1+$C$33),4)</f>
        <v>1.8100000000000002E-2</v>
      </c>
      <c r="O16" s="349">
        <f t="shared" si="7"/>
        <v>0</v>
      </c>
      <c r="P16" s="313">
        <f t="shared" si="8"/>
        <v>0</v>
      </c>
      <c r="Q16" s="348">
        <f t="shared" si="20"/>
        <v>1.6899999999999998E-2</v>
      </c>
      <c r="R16" s="349">
        <f t="shared" si="9"/>
        <v>0</v>
      </c>
      <c r="S16" s="313">
        <f t="shared" si="10"/>
        <v>0</v>
      </c>
      <c r="T16" s="348">
        <f t="shared" si="21"/>
        <v>1.5599999999999999E-2</v>
      </c>
      <c r="U16" s="349">
        <f t="shared" si="11"/>
        <v>0</v>
      </c>
      <c r="V16" s="313">
        <f t="shared" si="12"/>
        <v>0</v>
      </c>
      <c r="W16" s="348">
        <f t="shared" si="22"/>
        <v>1.2800000000000001E-2</v>
      </c>
      <c r="X16" s="349">
        <f t="shared" si="13"/>
        <v>0</v>
      </c>
      <c r="Y16" s="313">
        <f t="shared" si="14"/>
        <v>0</v>
      </c>
      <c r="Z16" s="314">
        <f t="shared" si="15"/>
        <v>620018.64</v>
      </c>
      <c r="AA16" s="350"/>
    </row>
    <row r="17" spans="1:27" x14ac:dyDescent="0.35">
      <c r="A17" s="550" t="s">
        <v>36</v>
      </c>
      <c r="B17" s="572"/>
      <c r="C17" s="347">
        <f t="shared" si="16"/>
        <v>52236.57</v>
      </c>
      <c r="D17" s="313">
        <f t="shared" si="1"/>
        <v>626838.84</v>
      </c>
      <c r="E17" s="348">
        <f t="shared" si="17"/>
        <v>2.6200000000000001E-2</v>
      </c>
      <c r="F17" s="349">
        <f t="shared" si="0"/>
        <v>0</v>
      </c>
      <c r="G17" s="313">
        <f t="shared" si="2"/>
        <v>0</v>
      </c>
      <c r="H17" s="348">
        <f t="shared" si="18"/>
        <v>2.35E-2</v>
      </c>
      <c r="I17" s="349">
        <f t="shared" si="3"/>
        <v>0</v>
      </c>
      <c r="J17" s="313">
        <f t="shared" si="4"/>
        <v>0</v>
      </c>
      <c r="K17" s="348">
        <f>ROUND(K16*(1+$C$33),4)</f>
        <v>2.0799999999999999E-2</v>
      </c>
      <c r="L17" s="349">
        <f t="shared" si="5"/>
        <v>0</v>
      </c>
      <c r="M17" s="313">
        <f t="shared" si="6"/>
        <v>0</v>
      </c>
      <c r="N17" s="348">
        <f t="shared" si="23"/>
        <v>1.83E-2</v>
      </c>
      <c r="O17" s="349">
        <f t="shared" si="7"/>
        <v>0</v>
      </c>
      <c r="P17" s="313">
        <f t="shared" si="8"/>
        <v>0</v>
      </c>
      <c r="Q17" s="348">
        <f t="shared" si="20"/>
        <v>1.7100000000000001E-2</v>
      </c>
      <c r="R17" s="349">
        <f t="shared" si="9"/>
        <v>0</v>
      </c>
      <c r="S17" s="313">
        <f t="shared" si="10"/>
        <v>0</v>
      </c>
      <c r="T17" s="348">
        <f t="shared" si="21"/>
        <v>1.5800000000000002E-2</v>
      </c>
      <c r="U17" s="349">
        <f t="shared" si="11"/>
        <v>0</v>
      </c>
      <c r="V17" s="313">
        <f t="shared" si="12"/>
        <v>0</v>
      </c>
      <c r="W17" s="348">
        <f t="shared" si="22"/>
        <v>1.29E-2</v>
      </c>
      <c r="X17" s="349">
        <f t="shared" si="13"/>
        <v>0</v>
      </c>
      <c r="Y17" s="313">
        <f t="shared" si="14"/>
        <v>0</v>
      </c>
      <c r="Z17" s="314">
        <f t="shared" si="15"/>
        <v>626838.84</v>
      </c>
      <c r="AA17" s="350"/>
    </row>
    <row r="18" spans="1:27" x14ac:dyDescent="0.35">
      <c r="A18" s="550" t="s">
        <v>37</v>
      </c>
      <c r="B18" s="572"/>
      <c r="C18" s="347">
        <f t="shared" si="16"/>
        <v>52811.17</v>
      </c>
      <c r="D18" s="313">
        <f t="shared" si="1"/>
        <v>633734.04</v>
      </c>
      <c r="E18" s="348">
        <f t="shared" si="17"/>
        <v>2.6499999999999999E-2</v>
      </c>
      <c r="F18" s="349">
        <f t="shared" si="0"/>
        <v>0</v>
      </c>
      <c r="G18" s="313">
        <f t="shared" si="2"/>
        <v>0</v>
      </c>
      <c r="H18" s="348">
        <f t="shared" si="18"/>
        <v>2.3800000000000002E-2</v>
      </c>
      <c r="I18" s="349">
        <f t="shared" si="3"/>
        <v>0</v>
      </c>
      <c r="J18" s="313">
        <f t="shared" si="4"/>
        <v>0</v>
      </c>
      <c r="K18" s="348">
        <f t="shared" si="19"/>
        <v>2.1000000000000001E-2</v>
      </c>
      <c r="L18" s="349">
        <f t="shared" si="5"/>
        <v>0</v>
      </c>
      <c r="M18" s="313">
        <f t="shared" si="6"/>
        <v>0</v>
      </c>
      <c r="N18" s="348">
        <f t="shared" si="23"/>
        <v>1.8499999999999999E-2</v>
      </c>
      <c r="O18" s="349">
        <f t="shared" si="7"/>
        <v>0</v>
      </c>
      <c r="P18" s="313">
        <f t="shared" si="8"/>
        <v>0</v>
      </c>
      <c r="Q18" s="348">
        <f t="shared" si="20"/>
        <v>1.7299999999999999E-2</v>
      </c>
      <c r="R18" s="349">
        <f t="shared" si="9"/>
        <v>0</v>
      </c>
      <c r="S18" s="313">
        <f t="shared" si="10"/>
        <v>0</v>
      </c>
      <c r="T18" s="348">
        <f t="shared" si="21"/>
        <v>1.6E-2</v>
      </c>
      <c r="U18" s="349">
        <f t="shared" si="11"/>
        <v>0</v>
      </c>
      <c r="V18" s="313">
        <f t="shared" si="12"/>
        <v>0</v>
      </c>
      <c r="W18" s="348">
        <f t="shared" si="22"/>
        <v>1.2999999999999999E-2</v>
      </c>
      <c r="X18" s="349">
        <f t="shared" si="13"/>
        <v>0</v>
      </c>
      <c r="Y18" s="313">
        <f t="shared" si="14"/>
        <v>0</v>
      </c>
      <c r="Z18" s="314">
        <f t="shared" si="15"/>
        <v>633734.04</v>
      </c>
      <c r="AA18" s="350"/>
    </row>
    <row r="19" spans="1:27" x14ac:dyDescent="0.35">
      <c r="A19" s="550" t="s">
        <v>38</v>
      </c>
      <c r="B19" s="572"/>
      <c r="C19" s="347">
        <f t="shared" si="16"/>
        <v>53392.09</v>
      </c>
      <c r="D19" s="313">
        <f t="shared" si="1"/>
        <v>640705.07999999996</v>
      </c>
      <c r="E19" s="348">
        <f t="shared" si="17"/>
        <v>2.6800000000000001E-2</v>
      </c>
      <c r="F19" s="349">
        <f t="shared" si="0"/>
        <v>0</v>
      </c>
      <c r="G19" s="313">
        <f t="shared" si="2"/>
        <v>0</v>
      </c>
      <c r="H19" s="348">
        <f t="shared" si="18"/>
        <v>2.41E-2</v>
      </c>
      <c r="I19" s="349">
        <f t="shared" si="3"/>
        <v>0</v>
      </c>
      <c r="J19" s="313">
        <f t="shared" si="4"/>
        <v>0</v>
      </c>
      <c r="K19" s="348">
        <f t="shared" si="19"/>
        <v>2.12E-2</v>
      </c>
      <c r="L19" s="349">
        <f t="shared" si="5"/>
        <v>0</v>
      </c>
      <c r="M19" s="313">
        <f t="shared" si="6"/>
        <v>0</v>
      </c>
      <c r="N19" s="348">
        <f t="shared" si="23"/>
        <v>1.8700000000000001E-2</v>
      </c>
      <c r="O19" s="349">
        <f t="shared" si="7"/>
        <v>0</v>
      </c>
      <c r="P19" s="313">
        <f t="shared" si="8"/>
        <v>0</v>
      </c>
      <c r="Q19" s="348">
        <f t="shared" si="20"/>
        <v>1.7500000000000002E-2</v>
      </c>
      <c r="R19" s="349">
        <f t="shared" si="9"/>
        <v>0</v>
      </c>
      <c r="S19" s="313">
        <f t="shared" si="10"/>
        <v>0</v>
      </c>
      <c r="T19" s="348">
        <f t="shared" si="21"/>
        <v>1.6199999999999999E-2</v>
      </c>
      <c r="U19" s="349">
        <f t="shared" si="11"/>
        <v>0</v>
      </c>
      <c r="V19" s="313">
        <f t="shared" si="12"/>
        <v>0</v>
      </c>
      <c r="W19" s="348">
        <f t="shared" si="22"/>
        <v>1.3100000000000001E-2</v>
      </c>
      <c r="X19" s="349">
        <f t="shared" si="13"/>
        <v>0</v>
      </c>
      <c r="Y19" s="313">
        <f t="shared" si="14"/>
        <v>0</v>
      </c>
      <c r="Z19" s="314">
        <f t="shared" si="15"/>
        <v>640705.07999999996</v>
      </c>
      <c r="AA19" s="350"/>
    </row>
    <row r="20" spans="1:27" x14ac:dyDescent="0.35">
      <c r="A20" s="550" t="s">
        <v>39</v>
      </c>
      <c r="B20" s="572"/>
      <c r="C20" s="347">
        <f t="shared" si="16"/>
        <v>53979.4</v>
      </c>
      <c r="D20" s="313">
        <f t="shared" si="1"/>
        <v>647752.80000000005</v>
      </c>
      <c r="E20" s="348">
        <f t="shared" si="17"/>
        <v>2.7099999999999999E-2</v>
      </c>
      <c r="F20" s="349">
        <f t="shared" si="0"/>
        <v>0</v>
      </c>
      <c r="G20" s="313">
        <f t="shared" si="2"/>
        <v>0</v>
      </c>
      <c r="H20" s="348">
        <f t="shared" si="18"/>
        <v>2.4400000000000002E-2</v>
      </c>
      <c r="I20" s="349">
        <f t="shared" si="3"/>
        <v>0</v>
      </c>
      <c r="J20" s="313">
        <f t="shared" si="4"/>
        <v>0</v>
      </c>
      <c r="K20" s="348">
        <f t="shared" si="19"/>
        <v>2.1399999999999999E-2</v>
      </c>
      <c r="L20" s="349">
        <f t="shared" si="5"/>
        <v>0</v>
      </c>
      <c r="M20" s="313">
        <f t="shared" si="6"/>
        <v>0</v>
      </c>
      <c r="N20" s="348">
        <f t="shared" si="23"/>
        <v>1.89E-2</v>
      </c>
      <c r="O20" s="349">
        <f t="shared" si="7"/>
        <v>0</v>
      </c>
      <c r="P20" s="313">
        <f t="shared" si="8"/>
        <v>0</v>
      </c>
      <c r="Q20" s="348">
        <f t="shared" si="20"/>
        <v>1.77E-2</v>
      </c>
      <c r="R20" s="349">
        <f t="shared" si="9"/>
        <v>0</v>
      </c>
      <c r="S20" s="313">
        <f t="shared" si="10"/>
        <v>0</v>
      </c>
      <c r="T20" s="348">
        <f t="shared" si="21"/>
        <v>1.6400000000000001E-2</v>
      </c>
      <c r="U20" s="349">
        <f t="shared" si="11"/>
        <v>0</v>
      </c>
      <c r="V20" s="313">
        <f t="shared" si="12"/>
        <v>0</v>
      </c>
      <c r="W20" s="348">
        <f t="shared" si="22"/>
        <v>1.32E-2</v>
      </c>
      <c r="X20" s="349">
        <f t="shared" si="13"/>
        <v>0</v>
      </c>
      <c r="Y20" s="313">
        <f t="shared" si="14"/>
        <v>0</v>
      </c>
      <c r="Z20" s="314">
        <f t="shared" si="15"/>
        <v>647752.80000000005</v>
      </c>
      <c r="AA20" s="350"/>
    </row>
    <row r="21" spans="1:27" x14ac:dyDescent="0.35">
      <c r="A21" s="550" t="s">
        <v>40</v>
      </c>
      <c r="B21" s="572"/>
      <c r="C21" s="347">
        <f t="shared" si="16"/>
        <v>54573.17</v>
      </c>
      <c r="D21" s="313">
        <f t="shared" si="1"/>
        <v>654878.04</v>
      </c>
      <c r="E21" s="348">
        <f t="shared" si="17"/>
        <v>2.7400000000000001E-2</v>
      </c>
      <c r="F21" s="349">
        <f t="shared" si="0"/>
        <v>0</v>
      </c>
      <c r="G21" s="313">
        <f t="shared" si="2"/>
        <v>0</v>
      </c>
      <c r="H21" s="348">
        <f t="shared" si="18"/>
        <v>2.47E-2</v>
      </c>
      <c r="I21" s="349">
        <f t="shared" si="3"/>
        <v>0</v>
      </c>
      <c r="J21" s="313">
        <f t="shared" si="4"/>
        <v>0</v>
      </c>
      <c r="K21" s="348">
        <f t="shared" si="19"/>
        <v>2.1600000000000001E-2</v>
      </c>
      <c r="L21" s="349">
        <f t="shared" si="5"/>
        <v>0</v>
      </c>
      <c r="M21" s="313">
        <f t="shared" si="6"/>
        <v>0</v>
      </c>
      <c r="N21" s="348">
        <f t="shared" si="23"/>
        <v>1.9099999999999999E-2</v>
      </c>
      <c r="O21" s="349">
        <f t="shared" si="7"/>
        <v>0</v>
      </c>
      <c r="P21" s="313">
        <f t="shared" si="8"/>
        <v>0</v>
      </c>
      <c r="Q21" s="348">
        <f t="shared" si="20"/>
        <v>1.7899999999999999E-2</v>
      </c>
      <c r="R21" s="349">
        <f t="shared" si="9"/>
        <v>0</v>
      </c>
      <c r="S21" s="313">
        <f t="shared" si="10"/>
        <v>0</v>
      </c>
      <c r="T21" s="348">
        <f t="shared" si="21"/>
        <v>1.66E-2</v>
      </c>
      <c r="U21" s="349">
        <f t="shared" si="11"/>
        <v>0</v>
      </c>
      <c r="V21" s="313">
        <f t="shared" si="12"/>
        <v>0</v>
      </c>
      <c r="W21" s="348">
        <f t="shared" si="22"/>
        <v>1.3299999999999999E-2</v>
      </c>
      <c r="X21" s="349">
        <f t="shared" si="13"/>
        <v>0</v>
      </c>
      <c r="Y21" s="313">
        <f t="shared" si="14"/>
        <v>0</v>
      </c>
      <c r="Z21" s="314">
        <f t="shared" si="15"/>
        <v>654878.04</v>
      </c>
      <c r="AA21" s="350"/>
    </row>
    <row r="22" spans="1:27" s="319" customFormat="1" ht="13.9" x14ac:dyDescent="0.4">
      <c r="A22" s="525" t="s">
        <v>349</v>
      </c>
      <c r="B22" s="566"/>
      <c r="C22" s="215"/>
      <c r="D22" s="194">
        <f>SUM(D13:D21)</f>
        <v>5643800.04</v>
      </c>
      <c r="E22" s="317"/>
      <c r="F22" s="351"/>
      <c r="G22" s="316">
        <f>SUM(G13:G21)</f>
        <v>0</v>
      </c>
      <c r="H22" s="317"/>
      <c r="I22" s="351"/>
      <c r="J22" s="316">
        <f>SUM(J13:J21)</f>
        <v>0</v>
      </c>
      <c r="K22" s="317"/>
      <c r="L22" s="351"/>
      <c r="M22" s="316">
        <f>SUM(M13:M21)</f>
        <v>0</v>
      </c>
      <c r="N22" s="317"/>
      <c r="O22" s="351"/>
      <c r="P22" s="316">
        <f>SUM(P13:P21)</f>
        <v>0</v>
      </c>
      <c r="Q22" s="317"/>
      <c r="R22" s="351"/>
      <c r="S22" s="316">
        <f>SUM(S13:S21)</f>
        <v>0</v>
      </c>
      <c r="T22" s="317"/>
      <c r="U22" s="351"/>
      <c r="V22" s="316">
        <f>SUM(V13:V21)</f>
        <v>0</v>
      </c>
      <c r="W22" s="317"/>
      <c r="X22" s="352"/>
      <c r="Y22" s="316">
        <f>SUM(Y13:Y21)</f>
        <v>0</v>
      </c>
      <c r="Z22" s="426">
        <f>D22+G22+J22+M22+P22+S22+V22+Y22</f>
        <v>5643800.04</v>
      </c>
    </row>
    <row r="23" spans="1:27" ht="13.9" thickBot="1" x14ac:dyDescent="0.4">
      <c r="A23" s="45"/>
      <c r="Z23" s="296"/>
    </row>
    <row r="24" spans="1:27" ht="14.25" thickBot="1" x14ac:dyDescent="0.45">
      <c r="A24" s="567" t="s">
        <v>350</v>
      </c>
      <c r="B24" s="568"/>
      <c r="C24" s="320">
        <f>Z22</f>
        <v>5643800.04</v>
      </c>
      <c r="D24" s="297"/>
      <c r="E24" s="321"/>
      <c r="V24" s="308"/>
      <c r="W24" s="308"/>
      <c r="X24" s="308"/>
      <c r="Y24" s="308"/>
      <c r="Z24" s="296"/>
    </row>
    <row r="25" spans="1:27" x14ac:dyDescent="0.35">
      <c r="A25" s="45"/>
      <c r="K25" s="330"/>
      <c r="L25" s="330"/>
      <c r="Z25" s="296"/>
    </row>
    <row r="26" spans="1:27" ht="13.9" x14ac:dyDescent="0.4">
      <c r="A26" s="325" t="s">
        <v>49</v>
      </c>
      <c r="B26" s="297"/>
      <c r="K26" s="330"/>
      <c r="L26" s="330"/>
      <c r="Z26" s="296"/>
    </row>
    <row r="27" spans="1:27" ht="13.9" x14ac:dyDescent="0.4">
      <c r="A27" s="326" t="s">
        <v>101</v>
      </c>
      <c r="B27" s="327">
        <f>+IF('Participating State'!$B$15="Yes",'Participating State'!B8,0)</f>
        <v>0</v>
      </c>
      <c r="K27" s="330"/>
      <c r="L27" s="330"/>
      <c r="Z27" s="296"/>
    </row>
    <row r="28" spans="1:27" ht="13.9" x14ac:dyDescent="0.4">
      <c r="A28" s="326" t="s">
        <v>46</v>
      </c>
      <c r="B28" s="327">
        <f>+IF('Participating State'!$B$15="Yes",'Participating State'!B9,0)</f>
        <v>0</v>
      </c>
      <c r="K28" s="330"/>
      <c r="L28" s="330"/>
      <c r="Z28" s="296"/>
    </row>
    <row r="29" spans="1:27" ht="13.9" x14ac:dyDescent="0.4">
      <c r="A29" s="326" t="s">
        <v>47</v>
      </c>
      <c r="B29" s="174">
        <f>B28-B27</f>
        <v>0</v>
      </c>
      <c r="K29" s="330"/>
      <c r="L29" s="330"/>
      <c r="Z29" s="296"/>
    </row>
    <row r="30" spans="1:27" ht="13.9" x14ac:dyDescent="0.4">
      <c r="A30" s="326" t="s">
        <v>85</v>
      </c>
      <c r="B30" s="174">
        <f>IFERROR(B29/B27,0)</f>
        <v>0</v>
      </c>
      <c r="K30" s="330"/>
      <c r="L30" s="330"/>
      <c r="Z30" s="296"/>
    </row>
    <row r="31" spans="1:27" ht="13.9" x14ac:dyDescent="0.4">
      <c r="A31" s="326" t="s">
        <v>48</v>
      </c>
      <c r="B31" s="174">
        <f>B30+1</f>
        <v>1</v>
      </c>
      <c r="K31" s="330"/>
      <c r="L31" s="330"/>
      <c r="Z31" s="296"/>
    </row>
    <row r="32" spans="1:27" x14ac:dyDescent="0.35">
      <c r="A32" s="45"/>
      <c r="K32" s="330"/>
      <c r="L32" s="330"/>
      <c r="Z32" s="296"/>
    </row>
    <row r="33" spans="1:26" x14ac:dyDescent="0.35">
      <c r="A33" s="231" t="s">
        <v>27</v>
      </c>
      <c r="C33" s="353">
        <v>1.0999999999999999E-2</v>
      </c>
      <c r="Z33" s="296"/>
    </row>
    <row r="34" spans="1:26" x14ac:dyDescent="0.35">
      <c r="A34" s="231" t="s">
        <v>28</v>
      </c>
      <c r="C34" s="354">
        <v>2.5000000000000001E-2</v>
      </c>
      <c r="Z34" s="296"/>
    </row>
    <row r="35" spans="1:26" ht="13.9" thickBot="1" x14ac:dyDescent="0.4">
      <c r="A35" s="355" t="s">
        <v>103</v>
      </c>
      <c r="B35" s="334"/>
      <c r="C35" s="334"/>
      <c r="D35" s="334"/>
      <c r="E35" s="460">
        <v>1</v>
      </c>
      <c r="F35" s="459"/>
      <c r="G35" s="459"/>
      <c r="H35" s="460">
        <v>0.9</v>
      </c>
      <c r="I35" s="459"/>
      <c r="J35" s="459"/>
      <c r="K35" s="460">
        <v>0.8</v>
      </c>
      <c r="L35" s="459"/>
      <c r="M35" s="459"/>
      <c r="N35" s="460">
        <v>0.7</v>
      </c>
      <c r="O35" s="459"/>
      <c r="P35" s="459"/>
      <c r="Q35" s="460">
        <v>0.65</v>
      </c>
      <c r="R35" s="459"/>
      <c r="S35" s="459"/>
      <c r="T35" s="460">
        <v>0.6</v>
      </c>
      <c r="U35" s="459"/>
      <c r="V35" s="459"/>
      <c r="W35" s="460">
        <v>0.5</v>
      </c>
      <c r="X35" s="334"/>
      <c r="Y35" s="334"/>
      <c r="Z35" s="335"/>
    </row>
  </sheetData>
  <mergeCells count="29">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 ref="A1:Z1"/>
    <mergeCell ref="A3:Z3"/>
    <mergeCell ref="A19:B19"/>
    <mergeCell ref="A20:B20"/>
    <mergeCell ref="A6:Z6"/>
    <mergeCell ref="C8:D8"/>
    <mergeCell ref="E8:G8"/>
    <mergeCell ref="H8:J8"/>
    <mergeCell ref="K8:M8"/>
    <mergeCell ref="N8:P8"/>
    <mergeCell ref="Q8:S8"/>
    <mergeCell ref="T8:V8"/>
    <mergeCell ref="W8:Y8"/>
  </mergeCells>
  <pageMargins left="0.25" right="0.25" top="0.75" bottom="0.75" header="0.3" footer="0.3"/>
  <pageSetup paperSize="5" scale="35" fitToHeight="0" orientation="landscape" r:id="rId1"/>
  <headerFooter>
    <oddFooter>&amp;L&amp;F&amp;C&amp;A&amp;Rpage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Z28"/>
  <sheetViews>
    <sheetView zoomScale="85" zoomScaleNormal="85" workbookViewId="0">
      <selection activeCell="C26" sqref="C26"/>
    </sheetView>
  </sheetViews>
  <sheetFormatPr defaultColWidth="9.1328125" defaultRowHeight="13.5" x14ac:dyDescent="0.35"/>
  <cols>
    <col min="1" max="1" width="51" style="1" customWidth="1"/>
    <col min="2" max="2" width="12.73046875" style="1" customWidth="1"/>
    <col min="3" max="3" width="18" style="1" bestFit="1" customWidth="1"/>
    <col min="4" max="4" width="18" style="1" customWidth="1"/>
    <col min="5" max="5" width="16.73046875" style="1" customWidth="1"/>
    <col min="6" max="6" width="12.73046875" style="1" customWidth="1"/>
    <col min="7" max="7" width="16.73046875" style="1" customWidth="1"/>
    <col min="8" max="8" width="12.73046875" style="1" customWidth="1"/>
    <col min="9" max="9" width="19.1328125" style="1" bestFit="1" customWidth="1"/>
    <col min="10" max="10" width="17.265625" style="1" customWidth="1"/>
    <col min="11" max="11" width="16.73046875" style="1" customWidth="1"/>
    <col min="12" max="12" width="12.73046875" style="1" customWidth="1"/>
    <col min="13" max="13" width="16.73046875" style="1" customWidth="1"/>
    <col min="14" max="14" width="12.73046875" style="1" customWidth="1"/>
    <col min="15" max="15" width="16.73046875" style="1" customWidth="1"/>
    <col min="16" max="16" width="12.73046875" style="1" customWidth="1"/>
    <col min="17" max="17" width="16.73046875" style="1" customWidth="1"/>
    <col min="18" max="18" width="14.265625" style="1" bestFit="1" customWidth="1"/>
    <col min="19" max="16384" width="9.1328125" style="1"/>
  </cols>
  <sheetData>
    <row r="1" spans="1:26" ht="15" x14ac:dyDescent="0.4">
      <c r="A1" s="461" t="s">
        <v>537</v>
      </c>
      <c r="B1" s="461"/>
      <c r="C1" s="461"/>
      <c r="D1" s="461"/>
      <c r="E1" s="461"/>
      <c r="F1" s="461"/>
      <c r="G1" s="461"/>
      <c r="H1" s="461"/>
      <c r="I1" s="461"/>
      <c r="J1" s="461"/>
      <c r="K1" s="461"/>
      <c r="L1" s="461"/>
      <c r="M1" s="461"/>
      <c r="N1" s="461"/>
      <c r="O1" s="461"/>
      <c r="P1" s="461"/>
      <c r="Q1" s="461"/>
      <c r="R1" s="421"/>
      <c r="S1" s="421"/>
      <c r="T1" s="421"/>
      <c r="U1" s="421"/>
      <c r="V1" s="421"/>
      <c r="W1" s="421"/>
      <c r="X1" s="421"/>
      <c r="Y1" s="421"/>
      <c r="Z1" s="421"/>
    </row>
    <row r="3" spans="1:26" s="336" customFormat="1" ht="40.5" customHeight="1" x14ac:dyDescent="0.5">
      <c r="A3" s="557" t="s">
        <v>351</v>
      </c>
      <c r="B3" s="557"/>
      <c r="C3" s="557"/>
      <c r="D3" s="557"/>
      <c r="E3" s="557"/>
      <c r="F3" s="557"/>
      <c r="G3" s="557"/>
      <c r="H3" s="557"/>
      <c r="I3" s="557"/>
      <c r="J3" s="557"/>
      <c r="K3" s="557"/>
      <c r="L3" s="557"/>
      <c r="M3" s="557"/>
      <c r="N3" s="557"/>
      <c r="O3" s="557"/>
      <c r="P3" s="557"/>
      <c r="Q3" s="557"/>
      <c r="R3" s="358"/>
      <c r="S3" s="359"/>
      <c r="T3" s="359"/>
    </row>
    <row r="5" spans="1:26" ht="13.9" thickBot="1" x14ac:dyDescent="0.4"/>
    <row r="6" spans="1:26" ht="14.25" customHeight="1" x14ac:dyDescent="0.4">
      <c r="A6" s="558" t="s">
        <v>292</v>
      </c>
      <c r="B6" s="559"/>
      <c r="C6" s="559"/>
      <c r="D6" s="559"/>
      <c r="E6" s="559"/>
      <c r="F6" s="559"/>
      <c r="G6" s="559"/>
      <c r="H6" s="559"/>
      <c r="I6" s="559"/>
      <c r="J6" s="559"/>
      <c r="K6" s="559"/>
      <c r="L6" s="559"/>
      <c r="M6" s="559"/>
      <c r="N6" s="559"/>
      <c r="O6" s="559"/>
      <c r="P6" s="559"/>
      <c r="Q6" s="560"/>
      <c r="R6" s="243"/>
    </row>
    <row r="7" spans="1:26" x14ac:dyDescent="0.35">
      <c r="A7" s="45"/>
      <c r="Q7" s="296"/>
      <c r="R7" s="45"/>
    </row>
    <row r="8" spans="1:26" ht="13.9" x14ac:dyDescent="0.4">
      <c r="A8" s="525"/>
      <c r="B8" s="566"/>
      <c r="C8" s="340"/>
      <c r="D8" s="561" t="s">
        <v>9</v>
      </c>
      <c r="E8" s="562"/>
      <c r="F8" s="561" t="s">
        <v>10</v>
      </c>
      <c r="G8" s="562"/>
      <c r="H8" s="561" t="s">
        <v>11</v>
      </c>
      <c r="I8" s="562"/>
      <c r="J8" s="561" t="s">
        <v>12</v>
      </c>
      <c r="K8" s="562"/>
      <c r="L8" s="561" t="s">
        <v>13</v>
      </c>
      <c r="M8" s="562"/>
      <c r="N8" s="561" t="s">
        <v>14</v>
      </c>
      <c r="O8" s="562"/>
      <c r="P8" s="561" t="s">
        <v>15</v>
      </c>
      <c r="Q8" s="563"/>
      <c r="R8" s="45"/>
    </row>
    <row r="9" spans="1:26" ht="15" hidden="1" customHeight="1" x14ac:dyDescent="0.4">
      <c r="A9" s="45"/>
      <c r="B9" s="297" t="s">
        <v>16</v>
      </c>
      <c r="C9" s="340" t="s">
        <v>17</v>
      </c>
      <c r="D9" s="339"/>
      <c r="E9" s="340"/>
      <c r="F9" s="339" t="s">
        <v>18</v>
      </c>
      <c r="G9" s="340"/>
      <c r="H9" s="339" t="s">
        <v>19</v>
      </c>
      <c r="I9" s="340"/>
      <c r="J9" s="339" t="s">
        <v>20</v>
      </c>
      <c r="K9" s="340"/>
      <c r="L9" s="339" t="s">
        <v>21</v>
      </c>
      <c r="M9" s="340"/>
      <c r="N9" s="339" t="s">
        <v>22</v>
      </c>
      <c r="O9" s="340"/>
      <c r="P9" s="339" t="s">
        <v>23</v>
      </c>
      <c r="Q9" s="296"/>
      <c r="R9" s="45"/>
    </row>
    <row r="10" spans="1:26" s="305" customFormat="1" ht="13.9" x14ac:dyDescent="0.4">
      <c r="A10" s="525"/>
      <c r="B10" s="566"/>
      <c r="C10" s="340"/>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298"/>
    </row>
    <row r="11" spans="1:26" s="361" customFormat="1" ht="13.9" x14ac:dyDescent="0.4">
      <c r="A11" s="547" t="s">
        <v>44</v>
      </c>
      <c r="B11" s="576"/>
      <c r="C11" s="549"/>
      <c r="D11" s="569">
        <f>+IF('Participating State'!$B$15="Yes",IF('Participating State'!C7&gt;0,'Participating State'!$C$21,0),0)</f>
        <v>0</v>
      </c>
      <c r="E11" s="570"/>
      <c r="F11" s="569">
        <f>+IF('Participating State'!$B$15="Yes",IF('Participating State'!E7&gt;0,'Participating State'!$C$21,0),0)</f>
        <v>0</v>
      </c>
      <c r="G11" s="570"/>
      <c r="H11" s="569">
        <f>+IF('Participating State'!$B$15="Yes",IF('Participating State'!G7&gt;0,'Participating State'!$C$21,0),0)</f>
        <v>0</v>
      </c>
      <c r="I11" s="570"/>
      <c r="J11" s="569">
        <f>+IF('Participating State'!$B$15="Yes",IF('Participating State'!I7&gt;0,'Participating State'!$C$21,0),0)</f>
        <v>0</v>
      </c>
      <c r="K11" s="570"/>
      <c r="L11" s="569">
        <f>+IF('Participating State'!$B$15="Yes",IF('Participating State'!K7&gt;0,'Participating State'!$C$21,0),0)</f>
        <v>0</v>
      </c>
      <c r="M11" s="570"/>
      <c r="N11" s="569">
        <f>+IF('Participating State'!$B$15="Yes",IF('Participating State'!M7&gt;0,'Participating State'!$C$21,0),0)</f>
        <v>0</v>
      </c>
      <c r="O11" s="570"/>
      <c r="P11" s="564">
        <f>+IF('Participating State'!$B$15="Yes",IF('Participating State'!O7&gt;0,'Participating State'!$C$21,0),0)</f>
        <v>0</v>
      </c>
      <c r="Q11" s="565"/>
      <c r="R11" s="360"/>
    </row>
    <row r="12" spans="1:26" s="295" customFormat="1" ht="23.65" x14ac:dyDescent="0.4">
      <c r="A12" s="545"/>
      <c r="B12" s="578"/>
      <c r="C12" s="34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62"/>
    </row>
    <row r="13" spans="1:26" ht="13.9" x14ac:dyDescent="0.4">
      <c r="A13" s="525" t="s">
        <v>42</v>
      </c>
      <c r="B13" s="566"/>
      <c r="C13" s="526"/>
      <c r="D13" s="49">
        <f>ROUND(C25*D$26,4)</f>
        <v>95</v>
      </c>
      <c r="E13" s="313">
        <f>(D$11*B23)*D13</f>
        <v>0</v>
      </c>
      <c r="F13" s="29">
        <f>ROUND(C25*F$26,4)</f>
        <v>95</v>
      </c>
      <c r="G13" s="313">
        <f>(F13*B23)*F$11</f>
        <v>0</v>
      </c>
      <c r="H13" s="29">
        <f>ROUND(C25*H$26,4)</f>
        <v>95</v>
      </c>
      <c r="I13" s="313">
        <f>(H13*B23)*H$11</f>
        <v>0</v>
      </c>
      <c r="J13" s="29">
        <f>ROUND(C25*J$26,4)</f>
        <v>95</v>
      </c>
      <c r="K13" s="313">
        <f>(J13*B23)*J$11</f>
        <v>0</v>
      </c>
      <c r="L13" s="29">
        <f>ROUND(C25*L$26,4)</f>
        <v>95</v>
      </c>
      <c r="M13" s="313">
        <f>(L13*B23)*L$11</f>
        <v>0</v>
      </c>
      <c r="N13" s="29">
        <f>ROUND(C25*N$26,4)</f>
        <v>95</v>
      </c>
      <c r="O13" s="313">
        <f>(N13*B23)*N$11</f>
        <v>0</v>
      </c>
      <c r="P13" s="29">
        <f>ROUND(C25*P$26,4)</f>
        <v>95</v>
      </c>
      <c r="Q13" s="314">
        <f>(P13*B23)*P$11</f>
        <v>0</v>
      </c>
      <c r="R13" s="45"/>
      <c r="S13" s="295"/>
    </row>
    <row r="14" spans="1:26" s="319" customFormat="1" ht="13.9" x14ac:dyDescent="0.4">
      <c r="A14" s="525" t="s">
        <v>352</v>
      </c>
      <c r="B14" s="566"/>
      <c r="C14" s="526"/>
      <c r="D14" s="215"/>
      <c r="E14" s="194">
        <f>SUM(E13:E13)</f>
        <v>0</v>
      </c>
      <c r="F14" s="317"/>
      <c r="G14" s="316">
        <f>SUM(G13:G13)</f>
        <v>0</v>
      </c>
      <c r="H14" s="317"/>
      <c r="I14" s="316">
        <f>SUM(I13:I13)</f>
        <v>0</v>
      </c>
      <c r="J14" s="317"/>
      <c r="K14" s="316">
        <f>SUM(K13:K13)</f>
        <v>0</v>
      </c>
      <c r="L14" s="317"/>
      <c r="M14" s="316">
        <f>SUM(M13:M13)</f>
        <v>0</v>
      </c>
      <c r="N14" s="317"/>
      <c r="O14" s="316">
        <f>SUM(O13:O13)</f>
        <v>0</v>
      </c>
      <c r="P14" s="317"/>
      <c r="Q14" s="318">
        <f>SUM(Q13:Q13)</f>
        <v>0</v>
      </c>
      <c r="R14" s="243"/>
    </row>
    <row r="15" spans="1:26" ht="13.9" thickBot="1" x14ac:dyDescent="0.4">
      <c r="A15" s="45"/>
      <c r="C15" s="322"/>
      <c r="D15" s="322"/>
      <c r="Q15" s="296"/>
      <c r="R15" s="45"/>
    </row>
    <row r="16" spans="1:26" ht="14.25" thickBot="1" x14ac:dyDescent="0.45">
      <c r="A16" s="567" t="s">
        <v>353</v>
      </c>
      <c r="B16" s="568"/>
      <c r="C16" s="320">
        <f>SUM(E14:Q14)</f>
        <v>0</v>
      </c>
      <c r="D16" s="323"/>
      <c r="E16" s="324"/>
      <c r="Q16" s="296"/>
      <c r="R16" s="45"/>
    </row>
    <row r="17" spans="1:18" x14ac:dyDescent="0.35">
      <c r="A17" s="45"/>
      <c r="Q17" s="296"/>
      <c r="R17" s="45"/>
    </row>
    <row r="18" spans="1:18" ht="13.9" x14ac:dyDescent="0.4">
      <c r="A18" s="325" t="s">
        <v>49</v>
      </c>
      <c r="B18" s="297"/>
      <c r="Q18" s="296"/>
      <c r="R18" s="45"/>
    </row>
    <row r="19" spans="1:18" ht="13.9" x14ac:dyDescent="0.4">
      <c r="A19" s="326" t="s">
        <v>101</v>
      </c>
      <c r="B19" s="327">
        <f>+IF('Participating State'!$B$15="Yes",'Participating State'!B8,0)</f>
        <v>0</v>
      </c>
      <c r="Q19" s="296"/>
      <c r="R19" s="45"/>
    </row>
    <row r="20" spans="1:18" ht="13.9" x14ac:dyDescent="0.4">
      <c r="A20" s="326" t="s">
        <v>46</v>
      </c>
      <c r="B20" s="327">
        <f>+IF('Participating State'!$B$15="Yes",'Participating State'!B9,0)</f>
        <v>0</v>
      </c>
      <c r="Q20" s="296"/>
      <c r="R20" s="45"/>
    </row>
    <row r="21" spans="1:18" ht="13.9" x14ac:dyDescent="0.4">
      <c r="A21" s="326" t="s">
        <v>47</v>
      </c>
      <c r="B21" s="174">
        <f>B20-B19</f>
        <v>0</v>
      </c>
      <c r="Q21" s="296"/>
      <c r="R21" s="45"/>
    </row>
    <row r="22" spans="1:18" ht="13.9" x14ac:dyDescent="0.4">
      <c r="A22" s="326" t="s">
        <v>85</v>
      </c>
      <c r="B22" s="174">
        <f>IFERROR(B21/B19,0)</f>
        <v>0</v>
      </c>
      <c r="Q22" s="296"/>
      <c r="R22" s="45"/>
    </row>
    <row r="23" spans="1:18" ht="13.9" x14ac:dyDescent="0.4">
      <c r="A23" s="326" t="s">
        <v>48</v>
      </c>
      <c r="B23" s="174">
        <f>B22+1</f>
        <v>1</v>
      </c>
      <c r="Q23" s="296"/>
      <c r="R23" s="45"/>
    </row>
    <row r="24" spans="1:18" x14ac:dyDescent="0.35">
      <c r="A24" s="45"/>
      <c r="Q24" s="296"/>
      <c r="R24" s="45"/>
    </row>
    <row r="25" spans="1:18" x14ac:dyDescent="0.35">
      <c r="A25" s="231" t="s">
        <v>43</v>
      </c>
      <c r="C25" s="363">
        <v>95</v>
      </c>
      <c r="Q25" s="296"/>
      <c r="R25" s="45"/>
    </row>
    <row r="26" spans="1:18" ht="13.9" thickBot="1" x14ac:dyDescent="0.4">
      <c r="A26" s="355" t="s">
        <v>103</v>
      </c>
      <c r="B26" s="334"/>
      <c r="C26" s="334"/>
      <c r="D26" s="38">
        <v>1</v>
      </c>
      <c r="E26" s="334"/>
      <c r="F26" s="38">
        <v>1</v>
      </c>
      <c r="G26" s="334"/>
      <c r="H26" s="38">
        <v>1</v>
      </c>
      <c r="I26" s="334"/>
      <c r="J26" s="38">
        <v>1</v>
      </c>
      <c r="K26" s="334"/>
      <c r="L26" s="38">
        <v>1</v>
      </c>
      <c r="M26" s="334"/>
      <c r="N26" s="38">
        <v>1</v>
      </c>
      <c r="O26" s="334"/>
      <c r="P26" s="38">
        <v>1</v>
      </c>
      <c r="Q26" s="335"/>
      <c r="R26" s="45"/>
    </row>
    <row r="28" spans="1:18" ht="54" customHeight="1" x14ac:dyDescent="0.35">
      <c r="A28" s="577" t="s">
        <v>415</v>
      </c>
      <c r="B28" s="577"/>
      <c r="C28" s="577"/>
      <c r="D28" s="577"/>
      <c r="E28" s="577"/>
      <c r="F28" s="577"/>
      <c r="G28" s="577"/>
      <c r="H28" s="577"/>
      <c r="I28" s="577"/>
      <c r="J28" s="577"/>
      <c r="K28" s="577"/>
      <c r="L28" s="577"/>
      <c r="M28" s="577"/>
      <c r="N28" s="577"/>
      <c r="O28" s="577"/>
      <c r="P28" s="577"/>
      <c r="Q28" s="577"/>
      <c r="R28" s="124"/>
    </row>
  </sheetData>
  <mergeCells count="25">
    <mergeCell ref="A16:B16"/>
    <mergeCell ref="A28:Q28"/>
    <mergeCell ref="L11:M11"/>
    <mergeCell ref="N11:O11"/>
    <mergeCell ref="P11:Q11"/>
    <mergeCell ref="A12:B12"/>
    <mergeCell ref="A13:C13"/>
    <mergeCell ref="A14:C14"/>
    <mergeCell ref="J11:K11"/>
    <mergeCell ref="A10:B10"/>
    <mergeCell ref="A11:C11"/>
    <mergeCell ref="D11:E11"/>
    <mergeCell ref="F11:G11"/>
    <mergeCell ref="H11:I11"/>
    <mergeCell ref="A1:Q1"/>
    <mergeCell ref="A3:Q3"/>
    <mergeCell ref="A6:Q6"/>
    <mergeCell ref="A8:B8"/>
    <mergeCell ref="D8:E8"/>
    <mergeCell ref="F8:G8"/>
    <mergeCell ref="H8:I8"/>
    <mergeCell ref="J8:K8"/>
    <mergeCell ref="L8:M8"/>
    <mergeCell ref="N8:O8"/>
    <mergeCell ref="P8:Q8"/>
  </mergeCells>
  <pageMargins left="0.25" right="0.25" top="0.75" bottom="0.75" header="0.3" footer="0.3"/>
  <pageSetup paperSize="5" scale="56" fitToHeight="0" orientation="landscape" r:id="rId1"/>
  <headerFooter>
    <oddFooter>&amp;L&amp;F&amp;C&amp;A&amp;Rpage &amp;P of &amp;N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U37"/>
  <sheetViews>
    <sheetView zoomScale="85" zoomScaleNormal="85" workbookViewId="0">
      <selection activeCell="C35" sqref="C35"/>
    </sheetView>
  </sheetViews>
  <sheetFormatPr defaultColWidth="9.1328125" defaultRowHeight="13.5" x14ac:dyDescent="0.35"/>
  <cols>
    <col min="1" max="1" width="46.1328125" style="1" customWidth="1"/>
    <col min="2" max="2" width="17.1328125" style="1" customWidth="1"/>
    <col min="3" max="3" width="18.265625" style="1" bestFit="1" customWidth="1"/>
    <col min="4" max="4" width="18.265625" style="1" customWidth="1"/>
    <col min="5" max="5" width="16.73046875" style="1" customWidth="1"/>
    <col min="6" max="6" width="15.265625" style="1" bestFit="1" customWidth="1"/>
    <col min="7" max="7" width="16.73046875" style="1" customWidth="1"/>
    <col min="8" max="8" width="16.1328125" style="1" bestFit="1" customWidth="1"/>
    <col min="9" max="9" width="19.1328125" style="1" bestFit="1" customWidth="1"/>
    <col min="10" max="10" width="18" style="1" bestFit="1" customWidth="1"/>
    <col min="11" max="11" width="16.73046875" style="1" customWidth="1"/>
    <col min="12" max="12" width="18" style="1" customWidth="1"/>
    <col min="13" max="13" width="16.73046875" style="1" customWidth="1"/>
    <col min="14" max="14" width="18" style="1" bestFit="1" customWidth="1"/>
    <col min="15" max="17" width="16.73046875" style="1" customWidth="1"/>
    <col min="18" max="18" width="19" style="1" customWidth="1"/>
    <col min="19" max="19" width="14.265625" style="1" bestFit="1" customWidth="1"/>
    <col min="20" max="16384" width="9.1328125" style="1"/>
  </cols>
  <sheetData>
    <row r="1" spans="1:21" ht="15" x14ac:dyDescent="0.4">
      <c r="A1" s="461" t="s">
        <v>537</v>
      </c>
      <c r="B1" s="461"/>
      <c r="C1" s="461"/>
      <c r="D1" s="461"/>
      <c r="E1" s="461"/>
      <c r="F1" s="461"/>
      <c r="G1" s="461"/>
      <c r="H1" s="461"/>
      <c r="I1" s="461"/>
      <c r="J1" s="461"/>
      <c r="K1" s="461"/>
      <c r="L1" s="461"/>
      <c r="M1" s="461"/>
      <c r="N1" s="461"/>
      <c r="O1" s="461"/>
      <c r="P1" s="461"/>
      <c r="Q1" s="461"/>
      <c r="R1" s="461"/>
    </row>
    <row r="3" spans="1:21" ht="36.75" customHeight="1" x14ac:dyDescent="0.5">
      <c r="A3" s="557" t="s">
        <v>354</v>
      </c>
      <c r="B3" s="557"/>
      <c r="C3" s="557"/>
      <c r="D3" s="557"/>
      <c r="E3" s="557"/>
      <c r="F3" s="557"/>
      <c r="G3" s="557"/>
      <c r="H3" s="557"/>
      <c r="I3" s="557"/>
      <c r="J3" s="557"/>
      <c r="K3" s="557"/>
      <c r="L3" s="557"/>
      <c r="M3" s="557"/>
      <c r="N3" s="557"/>
      <c r="O3" s="557"/>
      <c r="P3" s="557"/>
      <c r="Q3" s="557"/>
      <c r="R3" s="557"/>
      <c r="S3" s="358"/>
      <c r="T3" s="358"/>
      <c r="U3" s="358"/>
    </row>
    <row r="5" spans="1:21" ht="13.9" thickBot="1" x14ac:dyDescent="0.4"/>
    <row r="6" spans="1:21" ht="14.25" customHeight="1" x14ac:dyDescent="0.4">
      <c r="A6" s="558" t="s">
        <v>240</v>
      </c>
      <c r="B6" s="559"/>
      <c r="C6" s="559"/>
      <c r="D6" s="559"/>
      <c r="E6" s="559"/>
      <c r="F6" s="559"/>
      <c r="G6" s="559"/>
      <c r="H6" s="559"/>
      <c r="I6" s="559"/>
      <c r="J6" s="559"/>
      <c r="K6" s="559"/>
      <c r="L6" s="559"/>
      <c r="M6" s="559"/>
      <c r="N6" s="559"/>
      <c r="O6" s="559"/>
      <c r="P6" s="559"/>
      <c r="Q6" s="559"/>
      <c r="R6" s="560"/>
    </row>
    <row r="7" spans="1:21" x14ac:dyDescent="0.35">
      <c r="A7" s="45"/>
      <c r="R7" s="296"/>
    </row>
    <row r="8" spans="1:21" ht="13.9" x14ac:dyDescent="0.4">
      <c r="A8" s="45"/>
      <c r="D8" s="561" t="s">
        <v>9</v>
      </c>
      <c r="E8" s="562"/>
      <c r="F8" s="561" t="s">
        <v>10</v>
      </c>
      <c r="G8" s="562"/>
      <c r="H8" s="561" t="s">
        <v>11</v>
      </c>
      <c r="I8" s="562"/>
      <c r="J8" s="561" t="s">
        <v>12</v>
      </c>
      <c r="K8" s="562"/>
      <c r="L8" s="561" t="s">
        <v>13</v>
      </c>
      <c r="M8" s="562"/>
      <c r="N8" s="561" t="s">
        <v>14</v>
      </c>
      <c r="O8" s="562"/>
      <c r="P8" s="561" t="s">
        <v>15</v>
      </c>
      <c r="Q8" s="563"/>
      <c r="R8" s="337" t="s">
        <v>205</v>
      </c>
    </row>
    <row r="9" spans="1:21" ht="15" hidden="1" customHeight="1" x14ac:dyDescent="0.4">
      <c r="A9" s="45"/>
      <c r="B9" s="297" t="s">
        <v>16</v>
      </c>
      <c r="C9" s="339"/>
      <c r="D9" s="339"/>
      <c r="E9" s="340"/>
      <c r="F9" s="339" t="s">
        <v>18</v>
      </c>
      <c r="G9" s="340"/>
      <c r="H9" s="339" t="s">
        <v>19</v>
      </c>
      <c r="I9" s="340"/>
      <c r="J9" s="339" t="s">
        <v>20</v>
      </c>
      <c r="K9" s="340"/>
      <c r="L9" s="339" t="s">
        <v>21</v>
      </c>
      <c r="M9" s="340"/>
      <c r="N9" s="339" t="s">
        <v>22</v>
      </c>
      <c r="O9" s="340"/>
      <c r="P9" s="339" t="s">
        <v>23</v>
      </c>
      <c r="Q9" s="296"/>
      <c r="R9" s="296"/>
    </row>
    <row r="10" spans="1:21" s="305" customFormat="1" ht="13.9" x14ac:dyDescent="0.4">
      <c r="A10" s="525" t="s">
        <v>105</v>
      </c>
      <c r="B10" s="566"/>
      <c r="C10" s="566"/>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342"/>
      <c r="S10" s="1"/>
    </row>
    <row r="11" spans="1:21" s="308" customFormat="1" ht="13.9" x14ac:dyDescent="0.4">
      <c r="A11" s="525" t="s">
        <v>45</v>
      </c>
      <c r="B11" s="566"/>
      <c r="C11" s="566"/>
      <c r="D11" s="569">
        <f>+IF('Participating State'!$B$15="Yes",IF('Participating State'!C7&gt;0,'Participating State'!$C$22,0),0)</f>
        <v>0</v>
      </c>
      <c r="E11" s="570"/>
      <c r="F11" s="569">
        <f>+IF('Participating State'!$B$15="Yes",IF('Participating State'!E7&gt;0,'Participating State'!$C$22,0),0)</f>
        <v>0</v>
      </c>
      <c r="G11" s="570"/>
      <c r="H11" s="569">
        <f>+IF('Participating State'!$B$15="Yes",IF('Participating State'!G7&gt;0,'Participating State'!$C$22,0),0)</f>
        <v>0</v>
      </c>
      <c r="I11" s="570"/>
      <c r="J11" s="569">
        <f>+IF('Participating State'!$B$15="Yes",IF('Participating State'!I7&gt;0,'Participating State'!$C$22,0),0)</f>
        <v>0</v>
      </c>
      <c r="K11" s="570"/>
      <c r="L11" s="569">
        <f>+IF('Participating State'!$B$15="Yes",IF('Participating State'!K7&gt;0,'Participating State'!$C$22,0),0)</f>
        <v>0</v>
      </c>
      <c r="M11" s="570"/>
      <c r="N11" s="569">
        <f>+IF('Participating State'!$B$15="Yes",IF('Participating State'!M7&gt;0,'Participating State'!$C$22,0),0)</f>
        <v>0</v>
      </c>
      <c r="O11" s="570"/>
      <c r="P11" s="564">
        <f>+IF('Participating State'!$B$15="Yes",IF('Participating State'!O7&gt;0,'Participating State'!$C$22,0),0)</f>
        <v>0</v>
      </c>
      <c r="Q11" s="565"/>
      <c r="R11" s="345"/>
      <c r="S11" s="1"/>
    </row>
    <row r="12" spans="1:21" s="295" customFormat="1" ht="23.65" x14ac:dyDescent="0.4">
      <c r="A12" s="554" t="s">
        <v>30</v>
      </c>
      <c r="B12" s="580"/>
      <c r="C12" s="58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10" t="s">
        <v>217</v>
      </c>
      <c r="S12" s="1"/>
    </row>
    <row r="13" spans="1:21" x14ac:dyDescent="0.35">
      <c r="A13" s="550" t="s">
        <v>32</v>
      </c>
      <c r="B13" s="579"/>
      <c r="C13" s="579"/>
      <c r="D13" s="113">
        <f>ROUND($C$34*D$35,4)</f>
        <v>95</v>
      </c>
      <c r="E13" s="313">
        <f t="shared" ref="E13:E21" si="0">(D13*$B$31)*D$11</f>
        <v>0</v>
      </c>
      <c r="F13" s="113">
        <f>ROUND($C$34*F$35,4)</f>
        <v>95</v>
      </c>
      <c r="G13" s="313">
        <f t="shared" ref="G13:G21" si="1">(F13*$B$31)*F$11</f>
        <v>0</v>
      </c>
      <c r="H13" s="113">
        <f>ROUND($C$34*H$35,4)</f>
        <v>95</v>
      </c>
      <c r="I13" s="313">
        <f t="shared" ref="I13:I21" si="2">(H13*$B$31)*H$11</f>
        <v>0</v>
      </c>
      <c r="J13" s="113">
        <f>ROUND($C$34*J$35,4)</f>
        <v>95</v>
      </c>
      <c r="K13" s="313">
        <f t="shared" ref="K13:K21" si="3">(J13*$B$31)*J$11</f>
        <v>0</v>
      </c>
      <c r="L13" s="113">
        <f>ROUND($C$34*L$35,4)</f>
        <v>95</v>
      </c>
      <c r="M13" s="313">
        <f t="shared" ref="M13:M21" si="4">(L13*$B$31)*L$11</f>
        <v>0</v>
      </c>
      <c r="N13" s="113">
        <f>ROUND($C$34*N$35,4)</f>
        <v>95</v>
      </c>
      <c r="O13" s="313">
        <f t="shared" ref="O13:O21" si="5">(N13*$B$31)*N$11</f>
        <v>0</v>
      </c>
      <c r="P13" s="113">
        <f>ROUND($C$34*P$35,4)</f>
        <v>95</v>
      </c>
      <c r="Q13" s="313">
        <f t="shared" ref="Q13:Q21" si="6">(P13*$B$31)*P$11</f>
        <v>0</v>
      </c>
      <c r="R13" s="314">
        <f>E13+G13+I13+K13+M13+O13+Q13</f>
        <v>0</v>
      </c>
      <c r="T13" s="295"/>
    </row>
    <row r="14" spans="1:21" x14ac:dyDescent="0.35">
      <c r="A14" s="550" t="s">
        <v>33</v>
      </c>
      <c r="B14" s="579"/>
      <c r="C14" s="579"/>
      <c r="D14" s="29">
        <f>ROUND(D13*(1+$C$33),4)</f>
        <v>96.9</v>
      </c>
      <c r="E14" s="313">
        <f t="shared" si="0"/>
        <v>0</v>
      </c>
      <c r="F14" s="29">
        <f>ROUND(F13*(1+$C$33),4)</f>
        <v>96.9</v>
      </c>
      <c r="G14" s="313">
        <f t="shared" si="1"/>
        <v>0</v>
      </c>
      <c r="H14" s="29">
        <f>ROUND(H13*(1+$C$33),4)</f>
        <v>96.9</v>
      </c>
      <c r="I14" s="313">
        <f t="shared" si="2"/>
        <v>0</v>
      </c>
      <c r="J14" s="29">
        <f>ROUND(J13*(1+$C$33),4)</f>
        <v>96.9</v>
      </c>
      <c r="K14" s="313">
        <f t="shared" si="3"/>
        <v>0</v>
      </c>
      <c r="L14" s="29">
        <f>ROUND(L13*(1+$C$33),4)</f>
        <v>96.9</v>
      </c>
      <c r="M14" s="313">
        <f t="shared" si="4"/>
        <v>0</v>
      </c>
      <c r="N14" s="29">
        <f>ROUND(N13*(1+$C$33),4)</f>
        <v>96.9</v>
      </c>
      <c r="O14" s="313">
        <f t="shared" si="5"/>
        <v>0</v>
      </c>
      <c r="P14" s="29">
        <f>ROUND(P13*(1+$C$33),4)</f>
        <v>96.9</v>
      </c>
      <c r="Q14" s="313">
        <f t="shared" si="6"/>
        <v>0</v>
      </c>
      <c r="R14" s="314">
        <f t="shared" ref="R14:R22" si="7">E14+G14+I14+K14+M14+O14+Q14</f>
        <v>0</v>
      </c>
    </row>
    <row r="15" spans="1:21" x14ac:dyDescent="0.35">
      <c r="A15" s="550" t="s">
        <v>34</v>
      </c>
      <c r="B15" s="579"/>
      <c r="C15" s="579"/>
      <c r="D15" s="29">
        <f>ROUND(D14*(1+$C$33),4)</f>
        <v>98.837999999999994</v>
      </c>
      <c r="E15" s="313">
        <f t="shared" si="0"/>
        <v>0</v>
      </c>
      <c r="F15" s="29">
        <f>ROUND(F14*(1+$C$33),4)</f>
        <v>98.837999999999994</v>
      </c>
      <c r="G15" s="313">
        <f t="shared" si="1"/>
        <v>0</v>
      </c>
      <c r="H15" s="29">
        <f t="shared" ref="H15:H21" si="8">ROUND(H14*(1+$C$33),4)</f>
        <v>98.837999999999994</v>
      </c>
      <c r="I15" s="313">
        <f t="shared" si="2"/>
        <v>0</v>
      </c>
      <c r="J15" s="29">
        <f t="shared" ref="J15:J21" si="9">ROUND(J14*(1+$C$33),4)</f>
        <v>98.837999999999994</v>
      </c>
      <c r="K15" s="313">
        <f t="shared" si="3"/>
        <v>0</v>
      </c>
      <c r="L15" s="29">
        <f t="shared" ref="L15:L21" si="10">ROUND(L14*(1+$C$33),4)</f>
        <v>98.837999999999994</v>
      </c>
      <c r="M15" s="313">
        <f t="shared" si="4"/>
        <v>0</v>
      </c>
      <c r="N15" s="29">
        <f t="shared" ref="N15:P21" si="11">ROUND(N14*(1+$C$33),4)</f>
        <v>98.837999999999994</v>
      </c>
      <c r="O15" s="313">
        <f t="shared" si="5"/>
        <v>0</v>
      </c>
      <c r="P15" s="29">
        <f t="shared" si="11"/>
        <v>98.837999999999994</v>
      </c>
      <c r="Q15" s="313">
        <f t="shared" si="6"/>
        <v>0</v>
      </c>
      <c r="R15" s="314">
        <f t="shared" si="7"/>
        <v>0</v>
      </c>
    </row>
    <row r="16" spans="1:21" x14ac:dyDescent="0.35">
      <c r="A16" s="550" t="s">
        <v>35</v>
      </c>
      <c r="B16" s="579"/>
      <c r="C16" s="579"/>
      <c r="D16" s="29">
        <f t="shared" ref="D16:F21" si="12">ROUND(D15*(1+$C$33),4)</f>
        <v>100.81480000000001</v>
      </c>
      <c r="E16" s="313">
        <f t="shared" si="0"/>
        <v>0</v>
      </c>
      <c r="F16" s="29">
        <f t="shared" si="12"/>
        <v>100.81480000000001</v>
      </c>
      <c r="G16" s="313">
        <f t="shared" si="1"/>
        <v>0</v>
      </c>
      <c r="H16" s="29">
        <f t="shared" si="8"/>
        <v>100.81480000000001</v>
      </c>
      <c r="I16" s="313">
        <f t="shared" si="2"/>
        <v>0</v>
      </c>
      <c r="J16" s="29">
        <f t="shared" si="9"/>
        <v>100.81480000000001</v>
      </c>
      <c r="K16" s="313">
        <f t="shared" si="3"/>
        <v>0</v>
      </c>
      <c r="L16" s="29">
        <f t="shared" si="10"/>
        <v>100.81480000000001</v>
      </c>
      <c r="M16" s="313">
        <f t="shared" si="4"/>
        <v>0</v>
      </c>
      <c r="N16" s="29">
        <f t="shared" si="11"/>
        <v>100.81480000000001</v>
      </c>
      <c r="O16" s="313">
        <f t="shared" si="5"/>
        <v>0</v>
      </c>
      <c r="P16" s="29">
        <f t="shared" si="11"/>
        <v>100.81480000000001</v>
      </c>
      <c r="Q16" s="313">
        <f t="shared" si="6"/>
        <v>0</v>
      </c>
      <c r="R16" s="314">
        <f t="shared" si="7"/>
        <v>0</v>
      </c>
    </row>
    <row r="17" spans="1:19" x14ac:dyDescent="0.35">
      <c r="A17" s="550" t="s">
        <v>36</v>
      </c>
      <c r="B17" s="579"/>
      <c r="C17" s="579"/>
      <c r="D17" s="29">
        <f t="shared" si="12"/>
        <v>102.83110000000001</v>
      </c>
      <c r="E17" s="313">
        <f t="shared" si="0"/>
        <v>0</v>
      </c>
      <c r="F17" s="29">
        <f t="shared" si="12"/>
        <v>102.83110000000001</v>
      </c>
      <c r="G17" s="313">
        <f t="shared" si="1"/>
        <v>0</v>
      </c>
      <c r="H17" s="29">
        <f t="shared" si="8"/>
        <v>102.83110000000001</v>
      </c>
      <c r="I17" s="313">
        <f t="shared" si="2"/>
        <v>0</v>
      </c>
      <c r="J17" s="29">
        <f t="shared" si="9"/>
        <v>102.83110000000001</v>
      </c>
      <c r="K17" s="313">
        <f t="shared" si="3"/>
        <v>0</v>
      </c>
      <c r="L17" s="29">
        <f t="shared" si="10"/>
        <v>102.83110000000001</v>
      </c>
      <c r="M17" s="313">
        <f t="shared" si="4"/>
        <v>0</v>
      </c>
      <c r="N17" s="29">
        <f t="shared" si="11"/>
        <v>102.83110000000001</v>
      </c>
      <c r="O17" s="313">
        <f t="shared" si="5"/>
        <v>0</v>
      </c>
      <c r="P17" s="29">
        <f t="shared" si="11"/>
        <v>102.83110000000001</v>
      </c>
      <c r="Q17" s="313">
        <f t="shared" si="6"/>
        <v>0</v>
      </c>
      <c r="R17" s="314">
        <f t="shared" si="7"/>
        <v>0</v>
      </c>
    </row>
    <row r="18" spans="1:19" x14ac:dyDescent="0.35">
      <c r="A18" s="550" t="s">
        <v>37</v>
      </c>
      <c r="B18" s="579"/>
      <c r="C18" s="579"/>
      <c r="D18" s="29">
        <f t="shared" si="12"/>
        <v>104.8877</v>
      </c>
      <c r="E18" s="313">
        <f t="shared" si="0"/>
        <v>0</v>
      </c>
      <c r="F18" s="29">
        <f t="shared" si="12"/>
        <v>104.8877</v>
      </c>
      <c r="G18" s="313">
        <f t="shared" si="1"/>
        <v>0</v>
      </c>
      <c r="H18" s="29">
        <f t="shared" si="8"/>
        <v>104.8877</v>
      </c>
      <c r="I18" s="313">
        <f t="shared" si="2"/>
        <v>0</v>
      </c>
      <c r="J18" s="29">
        <f t="shared" si="9"/>
        <v>104.8877</v>
      </c>
      <c r="K18" s="313">
        <f t="shared" si="3"/>
        <v>0</v>
      </c>
      <c r="L18" s="29">
        <f t="shared" si="10"/>
        <v>104.8877</v>
      </c>
      <c r="M18" s="313">
        <f t="shared" si="4"/>
        <v>0</v>
      </c>
      <c r="N18" s="29">
        <f t="shared" si="11"/>
        <v>104.8877</v>
      </c>
      <c r="O18" s="313">
        <f t="shared" si="5"/>
        <v>0</v>
      </c>
      <c r="P18" s="29">
        <f t="shared" si="11"/>
        <v>104.8877</v>
      </c>
      <c r="Q18" s="313">
        <f t="shared" si="6"/>
        <v>0</v>
      </c>
      <c r="R18" s="314">
        <f t="shared" si="7"/>
        <v>0</v>
      </c>
    </row>
    <row r="19" spans="1:19" x14ac:dyDescent="0.35">
      <c r="A19" s="550" t="s">
        <v>38</v>
      </c>
      <c r="B19" s="579"/>
      <c r="C19" s="579"/>
      <c r="D19" s="29">
        <f t="shared" si="12"/>
        <v>106.9855</v>
      </c>
      <c r="E19" s="313">
        <f t="shared" si="0"/>
        <v>0</v>
      </c>
      <c r="F19" s="29">
        <f t="shared" si="12"/>
        <v>106.9855</v>
      </c>
      <c r="G19" s="313">
        <f t="shared" si="1"/>
        <v>0</v>
      </c>
      <c r="H19" s="29">
        <f t="shared" si="8"/>
        <v>106.9855</v>
      </c>
      <c r="I19" s="313">
        <f t="shared" si="2"/>
        <v>0</v>
      </c>
      <c r="J19" s="29">
        <f t="shared" si="9"/>
        <v>106.9855</v>
      </c>
      <c r="K19" s="313">
        <f t="shared" si="3"/>
        <v>0</v>
      </c>
      <c r="L19" s="29">
        <f t="shared" si="10"/>
        <v>106.9855</v>
      </c>
      <c r="M19" s="313">
        <f t="shared" si="4"/>
        <v>0</v>
      </c>
      <c r="N19" s="29">
        <f t="shared" si="11"/>
        <v>106.9855</v>
      </c>
      <c r="O19" s="313">
        <f t="shared" si="5"/>
        <v>0</v>
      </c>
      <c r="P19" s="29">
        <f t="shared" si="11"/>
        <v>106.9855</v>
      </c>
      <c r="Q19" s="313">
        <f t="shared" si="6"/>
        <v>0</v>
      </c>
      <c r="R19" s="314">
        <f t="shared" si="7"/>
        <v>0</v>
      </c>
    </row>
    <row r="20" spans="1:19" x14ac:dyDescent="0.35">
      <c r="A20" s="550" t="s">
        <v>39</v>
      </c>
      <c r="B20" s="579"/>
      <c r="C20" s="579"/>
      <c r="D20" s="29">
        <f t="shared" si="12"/>
        <v>109.12520000000001</v>
      </c>
      <c r="E20" s="313">
        <f t="shared" si="0"/>
        <v>0</v>
      </c>
      <c r="F20" s="29">
        <f t="shared" si="12"/>
        <v>109.12520000000001</v>
      </c>
      <c r="G20" s="313">
        <f t="shared" si="1"/>
        <v>0</v>
      </c>
      <c r="H20" s="29">
        <f t="shared" si="8"/>
        <v>109.12520000000001</v>
      </c>
      <c r="I20" s="313">
        <f t="shared" si="2"/>
        <v>0</v>
      </c>
      <c r="J20" s="29">
        <f t="shared" si="9"/>
        <v>109.12520000000001</v>
      </c>
      <c r="K20" s="313">
        <f t="shared" si="3"/>
        <v>0</v>
      </c>
      <c r="L20" s="29">
        <f t="shared" si="10"/>
        <v>109.12520000000001</v>
      </c>
      <c r="M20" s="313">
        <f t="shared" si="4"/>
        <v>0</v>
      </c>
      <c r="N20" s="29">
        <f t="shared" si="11"/>
        <v>109.12520000000001</v>
      </c>
      <c r="O20" s="313">
        <f t="shared" si="5"/>
        <v>0</v>
      </c>
      <c r="P20" s="29">
        <f t="shared" si="11"/>
        <v>109.12520000000001</v>
      </c>
      <c r="Q20" s="313">
        <f t="shared" si="6"/>
        <v>0</v>
      </c>
      <c r="R20" s="314">
        <f t="shared" si="7"/>
        <v>0</v>
      </c>
    </row>
    <row r="21" spans="1:19" x14ac:dyDescent="0.35">
      <c r="A21" s="550" t="s">
        <v>40</v>
      </c>
      <c r="B21" s="579"/>
      <c r="C21" s="579"/>
      <c r="D21" s="29">
        <f t="shared" si="12"/>
        <v>111.3077</v>
      </c>
      <c r="E21" s="313">
        <f t="shared" si="0"/>
        <v>0</v>
      </c>
      <c r="F21" s="29">
        <f t="shared" si="12"/>
        <v>111.3077</v>
      </c>
      <c r="G21" s="313">
        <f t="shared" si="1"/>
        <v>0</v>
      </c>
      <c r="H21" s="29">
        <f t="shared" si="8"/>
        <v>111.3077</v>
      </c>
      <c r="I21" s="313">
        <f t="shared" si="2"/>
        <v>0</v>
      </c>
      <c r="J21" s="29">
        <f t="shared" si="9"/>
        <v>111.3077</v>
      </c>
      <c r="K21" s="313">
        <f t="shared" si="3"/>
        <v>0</v>
      </c>
      <c r="L21" s="29">
        <f t="shared" si="10"/>
        <v>111.3077</v>
      </c>
      <c r="M21" s="313">
        <f t="shared" si="4"/>
        <v>0</v>
      </c>
      <c r="N21" s="29">
        <f t="shared" si="11"/>
        <v>111.3077</v>
      </c>
      <c r="O21" s="313">
        <f t="shared" si="5"/>
        <v>0</v>
      </c>
      <c r="P21" s="29">
        <f t="shared" si="11"/>
        <v>111.3077</v>
      </c>
      <c r="Q21" s="313">
        <f t="shared" si="6"/>
        <v>0</v>
      </c>
      <c r="R21" s="314">
        <f t="shared" si="7"/>
        <v>0</v>
      </c>
    </row>
    <row r="22" spans="1:19" s="319" customFormat="1" ht="13.9" x14ac:dyDescent="0.4">
      <c r="A22" s="525" t="s">
        <v>355</v>
      </c>
      <c r="B22" s="566"/>
      <c r="C22" s="566"/>
      <c r="D22" s="215"/>
      <c r="E22" s="194">
        <f>SUM(E13:E21)</f>
        <v>0</v>
      </c>
      <c r="F22" s="317"/>
      <c r="G22" s="316">
        <f>SUM(G13:G21)</f>
        <v>0</v>
      </c>
      <c r="H22" s="317"/>
      <c r="I22" s="316">
        <f>SUM(I13:I21)</f>
        <v>0</v>
      </c>
      <c r="J22" s="317"/>
      <c r="K22" s="316">
        <f>SUM(K13:K21)</f>
        <v>0</v>
      </c>
      <c r="L22" s="317"/>
      <c r="M22" s="316">
        <f>SUM(M13:M21)</f>
        <v>0</v>
      </c>
      <c r="N22" s="317"/>
      <c r="O22" s="316">
        <f>SUM(O13:O21)</f>
        <v>0</v>
      </c>
      <c r="P22" s="317"/>
      <c r="Q22" s="316">
        <f>SUM(Q13:Q21)</f>
        <v>0</v>
      </c>
      <c r="R22" s="364">
        <f t="shared" si="7"/>
        <v>0</v>
      </c>
      <c r="S22" s="1"/>
    </row>
    <row r="23" spans="1:19" s="319" customFormat="1" ht="14.25" thickBot="1" x14ac:dyDescent="0.45">
      <c r="A23" s="228"/>
      <c r="B23" s="297"/>
      <c r="C23" s="297"/>
      <c r="D23" s="297"/>
      <c r="E23" s="297"/>
      <c r="F23" s="297"/>
      <c r="G23" s="297"/>
      <c r="H23" s="297"/>
      <c r="I23" s="297"/>
      <c r="J23" s="297"/>
      <c r="K23" s="297"/>
      <c r="L23" s="297"/>
      <c r="M23" s="297"/>
      <c r="N23" s="297"/>
      <c r="O23" s="297"/>
      <c r="P23" s="297"/>
      <c r="Q23" s="297"/>
      <c r="R23" s="365"/>
      <c r="S23" s="1"/>
    </row>
    <row r="24" spans="1:19" s="319" customFormat="1" ht="14.85" customHeight="1" thickBot="1" x14ac:dyDescent="0.45">
      <c r="A24" s="567" t="s">
        <v>356</v>
      </c>
      <c r="B24" s="568"/>
      <c r="C24" s="581"/>
      <c r="D24" s="320">
        <f>R22</f>
        <v>0</v>
      </c>
      <c r="E24" s="297"/>
      <c r="F24" s="297"/>
      <c r="G24" s="297"/>
      <c r="H24" s="297"/>
      <c r="I24" s="297"/>
      <c r="J24" s="297"/>
      <c r="K24" s="297"/>
      <c r="L24" s="297"/>
      <c r="M24" s="297"/>
      <c r="N24" s="297"/>
      <c r="O24" s="297"/>
      <c r="P24" s="297"/>
      <c r="Q24" s="297"/>
      <c r="R24" s="365"/>
      <c r="S24" s="1"/>
    </row>
    <row r="25" spans="1:19" x14ac:dyDescent="0.35">
      <c r="A25" s="45"/>
      <c r="R25" s="296"/>
    </row>
    <row r="26" spans="1:19" ht="13.9" x14ac:dyDescent="0.4">
      <c r="A26" s="325" t="s">
        <v>49</v>
      </c>
      <c r="B26" s="297"/>
      <c r="R26" s="296"/>
    </row>
    <row r="27" spans="1:19" ht="13.9" x14ac:dyDescent="0.4">
      <c r="A27" s="326" t="s">
        <v>101</v>
      </c>
      <c r="B27" s="327">
        <f>+IF('Participating State'!$B$15="Yes",'Participating State'!B8,0)</f>
        <v>0</v>
      </c>
      <c r="R27" s="296"/>
    </row>
    <row r="28" spans="1:19" ht="13.9" x14ac:dyDescent="0.4">
      <c r="A28" s="326" t="s">
        <v>46</v>
      </c>
      <c r="B28" s="327">
        <f>+IF('Participating State'!$B$15="Yes",'Participating State'!B9,0)</f>
        <v>0</v>
      </c>
      <c r="R28" s="296"/>
    </row>
    <row r="29" spans="1:19" ht="13.9" x14ac:dyDescent="0.4">
      <c r="A29" s="326" t="s">
        <v>47</v>
      </c>
      <c r="B29" s="174">
        <f>B28-B27</f>
        <v>0</v>
      </c>
      <c r="R29" s="296"/>
    </row>
    <row r="30" spans="1:19" ht="13.9" x14ac:dyDescent="0.4">
      <c r="A30" s="326" t="s">
        <v>85</v>
      </c>
      <c r="B30" s="174">
        <f>IFERROR(B29/B27,0)</f>
        <v>0</v>
      </c>
      <c r="R30" s="296"/>
    </row>
    <row r="31" spans="1:19" ht="13.9" x14ac:dyDescent="0.4">
      <c r="A31" s="326" t="s">
        <v>48</v>
      </c>
      <c r="B31" s="174">
        <f>B30+1</f>
        <v>1</v>
      </c>
      <c r="R31" s="296"/>
    </row>
    <row r="32" spans="1:19" x14ac:dyDescent="0.35">
      <c r="A32" s="45"/>
      <c r="R32" s="296"/>
    </row>
    <row r="33" spans="1:18" x14ac:dyDescent="0.35">
      <c r="A33" s="231" t="s">
        <v>27</v>
      </c>
      <c r="C33" s="366">
        <v>0.02</v>
      </c>
      <c r="R33" s="296"/>
    </row>
    <row r="34" spans="1:18" x14ac:dyDescent="0.35">
      <c r="A34" s="231" t="s">
        <v>43</v>
      </c>
      <c r="C34" s="363">
        <v>95</v>
      </c>
      <c r="R34" s="296"/>
    </row>
    <row r="35" spans="1:18" ht="13.9" thickBot="1" x14ac:dyDescent="0.4">
      <c r="A35" s="355" t="s">
        <v>29</v>
      </c>
      <c r="B35" s="334"/>
      <c r="C35" s="334"/>
      <c r="D35" s="38">
        <v>1</v>
      </c>
      <c r="E35" s="334"/>
      <c r="F35" s="38">
        <v>1</v>
      </c>
      <c r="G35" s="334"/>
      <c r="H35" s="38">
        <v>1</v>
      </c>
      <c r="I35" s="334"/>
      <c r="J35" s="38">
        <v>1</v>
      </c>
      <c r="K35" s="334"/>
      <c r="L35" s="38">
        <v>1</v>
      </c>
      <c r="M35" s="334"/>
      <c r="N35" s="38">
        <v>1</v>
      </c>
      <c r="O35" s="334"/>
      <c r="P35" s="38">
        <v>1</v>
      </c>
      <c r="Q35" s="334"/>
      <c r="R35" s="335"/>
    </row>
    <row r="37" spans="1:18" ht="64.5" customHeight="1" x14ac:dyDescent="0.35">
      <c r="A37" s="577" t="s">
        <v>416</v>
      </c>
      <c r="B37" s="577"/>
      <c r="C37" s="577"/>
      <c r="D37" s="577"/>
      <c r="E37" s="577"/>
      <c r="F37" s="577"/>
      <c r="G37" s="577"/>
      <c r="H37" s="577"/>
      <c r="I37" s="577"/>
      <c r="J37" s="577"/>
      <c r="K37" s="577"/>
      <c r="L37" s="577"/>
      <c r="M37" s="577"/>
      <c r="N37" s="577"/>
      <c r="O37" s="577"/>
      <c r="P37" s="577"/>
      <c r="Q37" s="577"/>
      <c r="R37" s="577"/>
    </row>
  </sheetData>
  <mergeCells count="32">
    <mergeCell ref="A21:C21"/>
    <mergeCell ref="A22:C22"/>
    <mergeCell ref="A24:C24"/>
    <mergeCell ref="A37:R37"/>
    <mergeCell ref="A15:C15"/>
    <mergeCell ref="A16:C16"/>
    <mergeCell ref="A17:C17"/>
    <mergeCell ref="A18:C18"/>
    <mergeCell ref="A19:C19"/>
    <mergeCell ref="A20:C20"/>
    <mergeCell ref="L11:M11"/>
    <mergeCell ref="N11:O11"/>
    <mergeCell ref="P11:Q11"/>
    <mergeCell ref="A12:C12"/>
    <mergeCell ref="A13:C13"/>
    <mergeCell ref="H11:I11"/>
    <mergeCell ref="J11:K11"/>
    <mergeCell ref="A14:C14"/>
    <mergeCell ref="A10:C10"/>
    <mergeCell ref="A11:C11"/>
    <mergeCell ref="D11:E11"/>
    <mergeCell ref="F11:G11"/>
    <mergeCell ref="A1:R1"/>
    <mergeCell ref="A3:R3"/>
    <mergeCell ref="A6:R6"/>
    <mergeCell ref="D8:E8"/>
    <mergeCell ref="F8:G8"/>
    <mergeCell ref="H8:I8"/>
    <mergeCell ref="J8:K8"/>
    <mergeCell ref="L8:M8"/>
    <mergeCell ref="N8:O8"/>
    <mergeCell ref="P8:Q8"/>
  </mergeCells>
  <pageMargins left="0.25" right="0.25" top="0.75" bottom="0.75" header="0.3" footer="0.3"/>
  <pageSetup paperSize="5" scale="44" fitToHeight="0" orientation="landscape" r:id="rId1"/>
  <headerFooter>
    <oddFooter>&amp;L&amp;F&amp;C&amp;A&amp;Rpage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M25"/>
  <sheetViews>
    <sheetView zoomScale="85" zoomScaleNormal="85" workbookViewId="0">
      <selection activeCell="C25" sqref="C25"/>
    </sheetView>
  </sheetViews>
  <sheetFormatPr defaultColWidth="9.1328125" defaultRowHeight="13.5" x14ac:dyDescent="0.35"/>
  <cols>
    <col min="1" max="1" width="51.1328125" style="1" customWidth="1"/>
    <col min="2" max="2" width="16.265625" style="1" customWidth="1"/>
    <col min="3" max="3" width="19.73046875" style="1" customWidth="1"/>
    <col min="4" max="4" width="21" style="1" customWidth="1"/>
    <col min="5" max="5" width="16.73046875" style="1" customWidth="1"/>
    <col min="6" max="6" width="23.73046875" style="1" bestFit="1" customWidth="1"/>
    <col min="7" max="7" width="16.73046875" style="1" customWidth="1"/>
    <col min="8" max="8" width="23.73046875" style="1" bestFit="1" customWidth="1"/>
    <col min="9" max="9" width="16.73046875" style="1" customWidth="1"/>
    <col min="10" max="10" width="23.86328125" style="1" customWidth="1"/>
    <col min="11" max="11" width="16.73046875" style="1" customWidth="1"/>
    <col min="12" max="12" width="23.73046875" style="1" bestFit="1" customWidth="1"/>
    <col min="13" max="13" width="16.73046875" style="1" customWidth="1"/>
    <col min="14" max="14" width="23.73046875" style="1" bestFit="1" customWidth="1"/>
    <col min="15" max="15" width="16.73046875" style="1" customWidth="1"/>
    <col min="16" max="16" width="23.73046875" style="1" bestFit="1" customWidth="1"/>
    <col min="17" max="17" width="16.73046875" style="1" customWidth="1"/>
    <col min="18" max="18" width="23.73046875" style="1" bestFit="1" customWidth="1"/>
    <col min="19" max="16384" width="9.1328125" style="1"/>
  </cols>
  <sheetData>
    <row r="1" spans="1:19" ht="15" x14ac:dyDescent="0.4">
      <c r="A1" s="461" t="s">
        <v>537</v>
      </c>
      <c r="B1" s="461"/>
      <c r="C1" s="461"/>
      <c r="D1" s="461"/>
      <c r="E1" s="461"/>
      <c r="F1" s="461"/>
      <c r="G1" s="461"/>
      <c r="H1" s="461"/>
      <c r="I1" s="461"/>
      <c r="J1" s="461"/>
      <c r="K1" s="461"/>
      <c r="L1" s="461"/>
      <c r="M1" s="461"/>
      <c r="N1" s="461"/>
      <c r="O1" s="461"/>
      <c r="P1" s="461"/>
      <c r="Q1" s="461"/>
      <c r="R1" s="461"/>
    </row>
    <row r="3" spans="1:19" s="295" customFormat="1" ht="36.75" customHeight="1" x14ac:dyDescent="0.5">
      <c r="A3" s="557" t="s">
        <v>357</v>
      </c>
      <c r="B3" s="557"/>
      <c r="C3" s="557"/>
      <c r="D3" s="557"/>
      <c r="E3" s="557"/>
      <c r="F3" s="557"/>
      <c r="G3" s="557"/>
      <c r="H3" s="557"/>
      <c r="I3" s="557"/>
      <c r="J3" s="557"/>
      <c r="K3" s="557"/>
      <c r="L3" s="557"/>
      <c r="M3" s="557"/>
      <c r="N3" s="557"/>
      <c r="O3" s="557"/>
      <c r="P3" s="557"/>
      <c r="Q3" s="557"/>
      <c r="R3" s="557"/>
    </row>
    <row r="5" spans="1:19" ht="13.9" thickBot="1" x14ac:dyDescent="0.4"/>
    <row r="6" spans="1:19" ht="13.9" x14ac:dyDescent="0.4">
      <c r="A6" s="558" t="s">
        <v>293</v>
      </c>
      <c r="B6" s="559"/>
      <c r="C6" s="559"/>
      <c r="D6" s="559"/>
      <c r="E6" s="559"/>
      <c r="F6" s="559"/>
      <c r="G6" s="559"/>
      <c r="H6" s="559"/>
      <c r="I6" s="559"/>
      <c r="J6" s="559"/>
      <c r="K6" s="559"/>
      <c r="L6" s="559"/>
      <c r="M6" s="559"/>
      <c r="N6" s="559"/>
      <c r="O6" s="559"/>
      <c r="P6" s="559"/>
      <c r="Q6" s="559"/>
      <c r="R6" s="560"/>
    </row>
    <row r="7" spans="1:19" x14ac:dyDescent="0.35">
      <c r="A7" s="45"/>
      <c r="R7" s="296"/>
    </row>
    <row r="8" spans="1:19" ht="13.9" x14ac:dyDescent="0.4">
      <c r="A8" s="45"/>
      <c r="B8" s="297" t="s">
        <v>7</v>
      </c>
      <c r="C8" s="561" t="s">
        <v>8</v>
      </c>
      <c r="D8" s="562"/>
      <c r="E8" s="561" t="s">
        <v>9</v>
      </c>
      <c r="F8" s="562"/>
      <c r="G8" s="561" t="s">
        <v>10</v>
      </c>
      <c r="H8" s="562"/>
      <c r="I8" s="561" t="s">
        <v>11</v>
      </c>
      <c r="J8" s="562"/>
      <c r="K8" s="561" t="s">
        <v>12</v>
      </c>
      <c r="L8" s="562"/>
      <c r="M8" s="561" t="s">
        <v>13</v>
      </c>
      <c r="N8" s="562"/>
      <c r="O8" s="561" t="s">
        <v>14</v>
      </c>
      <c r="P8" s="562"/>
      <c r="Q8" s="561" t="s">
        <v>15</v>
      </c>
      <c r="R8" s="563"/>
    </row>
    <row r="9" spans="1:19" s="305" customFormat="1" ht="13.9" x14ac:dyDescent="0.4">
      <c r="A9" s="298"/>
      <c r="B9" s="297" t="s">
        <v>105</v>
      </c>
      <c r="C9" s="299"/>
      <c r="D9" s="300"/>
      <c r="E9" s="301">
        <v>0</v>
      </c>
      <c r="F9" s="302">
        <v>249999</v>
      </c>
      <c r="G9" s="303">
        <v>250000</v>
      </c>
      <c r="H9" s="302">
        <v>399999</v>
      </c>
      <c r="I9" s="303">
        <v>400000</v>
      </c>
      <c r="J9" s="302">
        <v>899999</v>
      </c>
      <c r="K9" s="303">
        <v>900000</v>
      </c>
      <c r="L9" s="302">
        <v>1349999</v>
      </c>
      <c r="M9" s="303">
        <v>1350000</v>
      </c>
      <c r="N9" s="302">
        <v>1799999</v>
      </c>
      <c r="O9" s="303">
        <v>1800000</v>
      </c>
      <c r="P9" s="302">
        <v>3999999</v>
      </c>
      <c r="Q9" s="303">
        <v>4000000</v>
      </c>
      <c r="R9" s="304" t="s">
        <v>104</v>
      </c>
    </row>
    <row r="10" spans="1:19" s="308" customFormat="1" ht="13.9" x14ac:dyDescent="0.4">
      <c r="A10" s="306"/>
      <c r="B10" s="307" t="s">
        <v>106</v>
      </c>
      <c r="C10" s="299"/>
      <c r="D10" s="300"/>
      <c r="E10" s="569">
        <f>+IF('Participating State'!$B$16="Yes",'Participating State'!C7,0)</f>
        <v>0</v>
      </c>
      <c r="F10" s="570"/>
      <c r="G10" s="564">
        <f>+IF('Participating State'!$B$16="Yes",'Participating State'!E7,0)</f>
        <v>0</v>
      </c>
      <c r="H10" s="571"/>
      <c r="I10" s="564">
        <f>+IF('Participating State'!$B$16="Yes",'Participating State'!G7,0)</f>
        <v>0</v>
      </c>
      <c r="J10" s="571"/>
      <c r="K10" s="564">
        <f>+IF('Participating State'!$B$16="Yes",'Participating State'!I7,0)</f>
        <v>0</v>
      </c>
      <c r="L10" s="571"/>
      <c r="M10" s="564">
        <f>+IF('Participating State'!$B$16="Yes",'Participating State'!K7,0)</f>
        <v>0</v>
      </c>
      <c r="N10" s="571"/>
      <c r="O10" s="564">
        <f>+IF('Participating State'!$B$16="Yes",'Participating State'!M7,0)</f>
        <v>0</v>
      </c>
      <c r="P10" s="571"/>
      <c r="Q10" s="564">
        <f>+IF('Participating State'!$B$16="Yes",'Participating State'!O7,0)</f>
        <v>0</v>
      </c>
      <c r="R10" s="565"/>
      <c r="S10" s="305"/>
    </row>
    <row r="11" spans="1:19" s="295" customFormat="1" ht="13.9" x14ac:dyDescent="0.4">
      <c r="A11" s="309"/>
      <c r="C11" s="47" t="s">
        <v>24</v>
      </c>
      <c r="D11" s="47" t="s">
        <v>219</v>
      </c>
      <c r="E11" s="47" t="s">
        <v>25</v>
      </c>
      <c r="F11" s="48" t="s">
        <v>229</v>
      </c>
      <c r="G11" s="47" t="s">
        <v>25</v>
      </c>
      <c r="H11" s="48" t="s">
        <v>229</v>
      </c>
      <c r="I11" s="47" t="s">
        <v>25</v>
      </c>
      <c r="J11" s="48" t="s">
        <v>229</v>
      </c>
      <c r="K11" s="47" t="s">
        <v>25</v>
      </c>
      <c r="L11" s="48" t="s">
        <v>229</v>
      </c>
      <c r="M11" s="47" t="s">
        <v>25</v>
      </c>
      <c r="N11" s="48" t="s">
        <v>229</v>
      </c>
      <c r="O11" s="27" t="s">
        <v>25</v>
      </c>
      <c r="P11" s="48" t="s">
        <v>229</v>
      </c>
      <c r="Q11" s="47" t="s">
        <v>25</v>
      </c>
      <c r="R11" s="310" t="s">
        <v>229</v>
      </c>
    </row>
    <row r="12" spans="1:19" ht="13.9" x14ac:dyDescent="0.4">
      <c r="A12" s="525" t="s">
        <v>102</v>
      </c>
      <c r="B12" s="526"/>
      <c r="C12" s="311">
        <v>1000000</v>
      </c>
      <c r="D12" s="312">
        <f>C12*B22</f>
        <v>1000000</v>
      </c>
      <c r="E12" s="29">
        <f>ROUND($C$24*E$25,4)</f>
        <v>0.5</v>
      </c>
      <c r="F12" s="313">
        <f>MAX(ROUND(((E$10)*E12)*B22,2),0)</f>
        <v>0</v>
      </c>
      <c r="G12" s="29">
        <f>ROUND($C$24*G$25,4)</f>
        <v>0.45</v>
      </c>
      <c r="H12" s="313">
        <f>MAX(ROUND(((G$10)*G12)*B22,2),0)</f>
        <v>0</v>
      </c>
      <c r="I12" s="29">
        <f>ROUND($C$24*I$25,4)</f>
        <v>0.4</v>
      </c>
      <c r="J12" s="313">
        <f>MAX(ROUND(((I$10)*I12)*B22,2),0)</f>
        <v>0</v>
      </c>
      <c r="K12" s="29">
        <f>ROUND($C$24*K$25,4)</f>
        <v>0.35</v>
      </c>
      <c r="L12" s="313">
        <f>MAX(ROUND(((K$10)*K12)*B22,2),0)</f>
        <v>0</v>
      </c>
      <c r="M12" s="29">
        <f>ROUND($C$24*M$25,4)</f>
        <v>0.32500000000000001</v>
      </c>
      <c r="N12" s="313">
        <f>MAX(ROUND(((M$10)*M12)*B22,2),0)</f>
        <v>0</v>
      </c>
      <c r="O12" s="29">
        <f>ROUND($C$24*O$25,4)</f>
        <v>0.3</v>
      </c>
      <c r="P12" s="313">
        <f>MAX(ROUND(((O$10)*O12)*B22,2),0)</f>
        <v>0</v>
      </c>
      <c r="Q12" s="29">
        <f>ROUND($C$24*Q$25,4)</f>
        <v>0.25</v>
      </c>
      <c r="R12" s="314">
        <f>MAX(ROUND(((Q$10)*Q12)*B22,2),0)</f>
        <v>0</v>
      </c>
    </row>
    <row r="13" spans="1:19" s="319" customFormat="1" ht="13.9" x14ac:dyDescent="0.4">
      <c r="A13" s="525" t="s">
        <v>358</v>
      </c>
      <c r="B13" s="566"/>
      <c r="C13" s="315">
        <f>D12</f>
        <v>1000000</v>
      </c>
      <c r="D13" s="316"/>
      <c r="E13" s="317"/>
      <c r="F13" s="316">
        <f>SUM(F12:F12)</f>
        <v>0</v>
      </c>
      <c r="G13" s="317"/>
      <c r="H13" s="316">
        <f>SUM(H12:H12)</f>
        <v>0</v>
      </c>
      <c r="I13" s="317"/>
      <c r="J13" s="316">
        <f>SUM(J12:J12)</f>
        <v>0</v>
      </c>
      <c r="K13" s="317"/>
      <c r="L13" s="316">
        <f>SUM(L12:L12)</f>
        <v>0</v>
      </c>
      <c r="M13" s="317"/>
      <c r="N13" s="316">
        <f>SUM(N12:N12)</f>
        <v>0</v>
      </c>
      <c r="O13" s="317"/>
      <c r="P13" s="316">
        <f>SUM(P12:P12)</f>
        <v>0</v>
      </c>
      <c r="Q13" s="317"/>
      <c r="R13" s="318">
        <f>SUM(R12:R12)</f>
        <v>0</v>
      </c>
    </row>
    <row r="14" spans="1:19" ht="13.9" thickBot="1" x14ac:dyDescent="0.4">
      <c r="A14" s="45"/>
      <c r="R14" s="296"/>
    </row>
    <row r="15" spans="1:19" ht="14.25" thickBot="1" x14ac:dyDescent="0.45">
      <c r="A15" s="567" t="s">
        <v>359</v>
      </c>
      <c r="B15" s="568"/>
      <c r="C15" s="320">
        <f>SUM(E13:R13)+C13</f>
        <v>1000000</v>
      </c>
      <c r="D15" s="297"/>
      <c r="E15" s="321"/>
      <c r="F15" s="322"/>
      <c r="P15" s="308"/>
      <c r="R15" s="296"/>
    </row>
    <row r="16" spans="1:19" ht="13.9" x14ac:dyDescent="0.4">
      <c r="A16" s="228"/>
      <c r="B16" s="297"/>
      <c r="C16" s="323"/>
      <c r="D16" s="297"/>
      <c r="E16" s="324"/>
      <c r="P16" s="308"/>
      <c r="R16" s="296"/>
    </row>
    <row r="17" spans="1:39" ht="14.25" x14ac:dyDescent="0.45">
      <c r="A17" s="325" t="s">
        <v>49</v>
      </c>
      <c r="B17" s="297"/>
      <c r="C17" s="66"/>
      <c r="D17" s="297"/>
      <c r="E17" s="324"/>
      <c r="P17" s="308"/>
      <c r="R17" s="296"/>
      <c r="AM17" s="1" t="s">
        <v>100</v>
      </c>
    </row>
    <row r="18" spans="1:39" ht="13.9" x14ac:dyDescent="0.4">
      <c r="A18" s="326" t="s">
        <v>101</v>
      </c>
      <c r="B18" s="327">
        <f>+IF('Participating State'!$B$16="Yes",'Participating State'!B8,0)</f>
        <v>0</v>
      </c>
      <c r="C18" s="323"/>
      <c r="D18" s="297"/>
      <c r="E18" s="324"/>
      <c r="P18" s="308"/>
      <c r="R18" s="296"/>
    </row>
    <row r="19" spans="1:39" ht="14.25" x14ac:dyDescent="0.45">
      <c r="A19" s="326" t="s">
        <v>46</v>
      </c>
      <c r="B19" s="327">
        <f>+IF('Participating State'!$B$16="Yes",'Participating State'!B9,0)</f>
        <v>0</v>
      </c>
      <c r="C19" s="66"/>
      <c r="D19" s="297"/>
      <c r="E19" s="328"/>
      <c r="P19" s="308"/>
      <c r="R19" s="296"/>
    </row>
    <row r="20" spans="1:39" ht="13.9" x14ac:dyDescent="0.4">
      <c r="A20" s="326" t="s">
        <v>47</v>
      </c>
      <c r="B20" s="174">
        <f>B19-B18</f>
        <v>0</v>
      </c>
      <c r="C20" s="323"/>
      <c r="D20" s="297"/>
      <c r="E20" s="324"/>
      <c r="P20" s="308"/>
      <c r="R20" s="296"/>
    </row>
    <row r="21" spans="1:39" ht="13.9" x14ac:dyDescent="0.4">
      <c r="A21" s="326" t="s">
        <v>85</v>
      </c>
      <c r="B21" s="174">
        <f>IFERROR(B20/B18,0)</f>
        <v>0</v>
      </c>
      <c r="C21" s="323"/>
      <c r="D21" s="297"/>
      <c r="E21" s="324"/>
      <c r="P21" s="308"/>
      <c r="R21" s="296"/>
    </row>
    <row r="22" spans="1:39" ht="13.9" x14ac:dyDescent="0.4">
      <c r="A22" s="326" t="s">
        <v>48</v>
      </c>
      <c r="B22" s="174">
        <f>B21+1</f>
        <v>1</v>
      </c>
      <c r="C22" s="323"/>
      <c r="D22" s="297"/>
      <c r="E22" s="324"/>
      <c r="P22" s="308"/>
      <c r="R22" s="296"/>
    </row>
    <row r="23" spans="1:39" x14ac:dyDescent="0.35">
      <c r="A23" s="329"/>
      <c r="J23" s="330"/>
      <c r="R23" s="296"/>
    </row>
    <row r="24" spans="1:39" x14ac:dyDescent="0.35">
      <c r="A24" s="45" t="s">
        <v>28</v>
      </c>
      <c r="C24" s="331">
        <v>0.5</v>
      </c>
      <c r="I24" s="332"/>
      <c r="R24" s="296"/>
    </row>
    <row r="25" spans="1:39" ht="13.9" thickBot="1" x14ac:dyDescent="0.4">
      <c r="A25" s="333" t="s">
        <v>103</v>
      </c>
      <c r="B25" s="334"/>
      <c r="C25" s="334"/>
      <c r="D25" s="334"/>
      <c r="E25" s="458">
        <v>1</v>
      </c>
      <c r="F25" s="459"/>
      <c r="G25" s="458">
        <v>0.9</v>
      </c>
      <c r="H25" s="459"/>
      <c r="I25" s="458">
        <v>0.8</v>
      </c>
      <c r="J25" s="459"/>
      <c r="K25" s="458">
        <v>0.7</v>
      </c>
      <c r="L25" s="459"/>
      <c r="M25" s="458">
        <v>0.65</v>
      </c>
      <c r="N25" s="459"/>
      <c r="O25" s="458">
        <v>0.6</v>
      </c>
      <c r="P25" s="459"/>
      <c r="Q25" s="458">
        <v>0.5</v>
      </c>
      <c r="R25" s="335"/>
    </row>
  </sheetData>
  <mergeCells count="21">
    <mergeCell ref="Q10:R10"/>
    <mergeCell ref="A12:B12"/>
    <mergeCell ref="A13:B13"/>
    <mergeCell ref="A15:B15"/>
    <mergeCell ref="E10:F10"/>
    <mergeCell ref="G10:H10"/>
    <mergeCell ref="I10:J10"/>
    <mergeCell ref="K10:L10"/>
    <mergeCell ref="M10:N10"/>
    <mergeCell ref="O10:P10"/>
    <mergeCell ref="A1:R1"/>
    <mergeCell ref="A3:R3"/>
    <mergeCell ref="A6:R6"/>
    <mergeCell ref="C8:D8"/>
    <mergeCell ref="E8:F8"/>
    <mergeCell ref="G8:H8"/>
    <mergeCell ref="I8:J8"/>
    <mergeCell ref="K8:L8"/>
    <mergeCell ref="M8:N8"/>
    <mergeCell ref="O8:P8"/>
    <mergeCell ref="Q8:R8"/>
  </mergeCells>
  <pageMargins left="0.25" right="0.25" top="0.75" bottom="0.75" header="0.3" footer="0.3"/>
  <pageSetup paperSize="5" scale="42" fitToHeight="0" orientation="landscape" r:id="rId1"/>
  <headerFooter>
    <oddFooter>&amp;L&amp;F&amp;C&amp;A&amp;Rpage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A35"/>
  <sheetViews>
    <sheetView topLeftCell="B2" zoomScale="85" zoomScaleNormal="85" workbookViewId="0">
      <selection activeCell="C14" sqref="C14"/>
    </sheetView>
  </sheetViews>
  <sheetFormatPr defaultColWidth="9.1328125" defaultRowHeight="13.5" x14ac:dyDescent="0.35"/>
  <cols>
    <col min="1" max="1" width="53.73046875" style="1" customWidth="1"/>
    <col min="2" max="2" width="12.86328125" style="1" customWidth="1"/>
    <col min="3" max="3" width="20.1328125" style="1" customWidth="1"/>
    <col min="4" max="4" width="19.73046875" style="1" customWidth="1"/>
    <col min="5" max="5" width="12.73046875" style="1" customWidth="1"/>
    <col min="6" max="6" width="18" style="1" customWidth="1"/>
    <col min="7" max="7" width="18.73046875" style="1" customWidth="1"/>
    <col min="8" max="8" width="12.73046875" style="1" customWidth="1"/>
    <col min="9" max="9" width="16.73046875" style="1" customWidth="1"/>
    <col min="10" max="10" width="18.73046875" style="1" customWidth="1"/>
    <col min="11" max="11" width="12.73046875" style="1" customWidth="1"/>
    <col min="12" max="12" width="16.73046875" style="1" customWidth="1"/>
    <col min="13" max="13" width="18.73046875" style="1" customWidth="1"/>
    <col min="14" max="14" width="12.73046875" style="1" customWidth="1"/>
    <col min="15" max="15" width="16.73046875" style="1" customWidth="1"/>
    <col min="16" max="16" width="18.73046875" style="1" customWidth="1"/>
    <col min="17" max="17" width="12.73046875" style="1" customWidth="1"/>
    <col min="18" max="18" width="16.73046875" style="1" customWidth="1"/>
    <col min="19" max="19" width="18.73046875" style="1" customWidth="1"/>
    <col min="20" max="20" width="12.73046875" style="1" customWidth="1"/>
    <col min="21" max="21" width="16.73046875" style="1" customWidth="1"/>
    <col min="22" max="22" width="18.73046875" style="1" customWidth="1"/>
    <col min="23" max="23" width="12.73046875" style="1" customWidth="1"/>
    <col min="24" max="24" width="16.73046875" style="1" customWidth="1"/>
    <col min="25" max="26" width="18.73046875" style="1" customWidth="1"/>
    <col min="27" max="27" width="15.1328125" style="1" bestFit="1" customWidth="1"/>
    <col min="28" max="16384" width="9.1328125" style="1"/>
  </cols>
  <sheetData>
    <row r="1" spans="1:27" ht="15" x14ac:dyDescent="0.4">
      <c r="A1" s="461" t="s">
        <v>537</v>
      </c>
      <c r="B1" s="461"/>
      <c r="C1" s="461"/>
      <c r="D1" s="461"/>
      <c r="E1" s="461"/>
      <c r="F1" s="461"/>
      <c r="G1" s="461"/>
      <c r="H1" s="461"/>
      <c r="I1" s="461"/>
      <c r="J1" s="461"/>
      <c r="K1" s="461"/>
      <c r="L1" s="461"/>
      <c r="M1" s="461"/>
      <c r="N1" s="461"/>
      <c r="O1" s="461"/>
      <c r="P1" s="461"/>
      <c r="Q1" s="461"/>
      <c r="R1" s="461"/>
      <c r="S1" s="461"/>
      <c r="T1" s="461"/>
      <c r="U1" s="461"/>
      <c r="V1" s="461"/>
      <c r="W1" s="461"/>
      <c r="X1" s="461"/>
      <c r="Y1" s="461"/>
      <c r="Z1" s="461"/>
    </row>
    <row r="3" spans="1:27" ht="42.75" customHeight="1" x14ac:dyDescent="0.5">
      <c r="A3" s="557" t="s">
        <v>360</v>
      </c>
      <c r="B3" s="557"/>
      <c r="C3" s="557"/>
      <c r="D3" s="557"/>
      <c r="E3" s="557"/>
      <c r="F3" s="557"/>
      <c r="G3" s="557"/>
      <c r="H3" s="557"/>
      <c r="I3" s="557"/>
      <c r="J3" s="557"/>
      <c r="K3" s="557"/>
      <c r="L3" s="557"/>
      <c r="M3" s="557"/>
      <c r="N3" s="557"/>
      <c r="O3" s="557"/>
      <c r="P3" s="557"/>
      <c r="Q3" s="557"/>
      <c r="R3" s="557"/>
      <c r="S3" s="557"/>
      <c r="T3" s="557"/>
      <c r="U3" s="557"/>
      <c r="V3" s="557"/>
      <c r="W3" s="557"/>
      <c r="X3" s="557"/>
      <c r="Y3" s="557"/>
      <c r="Z3" s="557"/>
    </row>
    <row r="4" spans="1:27" x14ac:dyDescent="0.35">
      <c r="A4" s="336"/>
    </row>
    <row r="5" spans="1:27" ht="13.9" thickBot="1" x14ac:dyDescent="0.4"/>
    <row r="6" spans="1:27" ht="13.9" x14ac:dyDescent="0.4">
      <c r="A6" s="558" t="s">
        <v>294</v>
      </c>
      <c r="B6" s="559"/>
      <c r="C6" s="559"/>
      <c r="D6" s="559"/>
      <c r="E6" s="559"/>
      <c r="F6" s="559"/>
      <c r="G6" s="559"/>
      <c r="H6" s="559"/>
      <c r="I6" s="559"/>
      <c r="J6" s="559"/>
      <c r="K6" s="559"/>
      <c r="L6" s="559"/>
      <c r="M6" s="559"/>
      <c r="N6" s="559"/>
      <c r="O6" s="559"/>
      <c r="P6" s="559"/>
      <c r="Q6" s="559"/>
      <c r="R6" s="559"/>
      <c r="S6" s="559"/>
      <c r="T6" s="559"/>
      <c r="U6" s="559"/>
      <c r="V6" s="559"/>
      <c r="W6" s="559"/>
      <c r="X6" s="559"/>
      <c r="Y6" s="559"/>
      <c r="Z6" s="560"/>
    </row>
    <row r="7" spans="1:27" x14ac:dyDescent="0.35">
      <c r="A7" s="45"/>
      <c r="Z7" s="296"/>
    </row>
    <row r="8" spans="1:27" ht="13.9" x14ac:dyDescent="0.4">
      <c r="A8" s="45"/>
      <c r="B8" s="297" t="s">
        <v>7</v>
      </c>
      <c r="C8" s="561" t="s">
        <v>8</v>
      </c>
      <c r="D8" s="562"/>
      <c r="E8" s="561" t="s">
        <v>9</v>
      </c>
      <c r="F8" s="573"/>
      <c r="G8" s="562"/>
      <c r="H8" s="561" t="s">
        <v>10</v>
      </c>
      <c r="I8" s="573"/>
      <c r="J8" s="562"/>
      <c r="K8" s="561" t="s">
        <v>11</v>
      </c>
      <c r="L8" s="573"/>
      <c r="M8" s="562"/>
      <c r="N8" s="561" t="s">
        <v>12</v>
      </c>
      <c r="O8" s="573"/>
      <c r="P8" s="562"/>
      <c r="Q8" s="561" t="s">
        <v>13</v>
      </c>
      <c r="R8" s="573"/>
      <c r="S8" s="562"/>
      <c r="T8" s="561" t="s">
        <v>14</v>
      </c>
      <c r="U8" s="573"/>
      <c r="V8" s="562"/>
      <c r="W8" s="561" t="s">
        <v>15</v>
      </c>
      <c r="X8" s="573"/>
      <c r="Y8" s="563"/>
      <c r="Z8" s="337" t="s">
        <v>205</v>
      </c>
    </row>
    <row r="9" spans="1:27" ht="13.9" hidden="1" x14ac:dyDescent="0.4">
      <c r="A9" s="45"/>
      <c r="B9" s="297" t="s">
        <v>16</v>
      </c>
      <c r="C9" s="338"/>
      <c r="D9" s="229"/>
      <c r="E9" s="339" t="s">
        <v>17</v>
      </c>
      <c r="G9" s="340"/>
      <c r="H9" s="339" t="s">
        <v>18</v>
      </c>
      <c r="J9" s="340"/>
      <c r="K9" s="339" t="s">
        <v>19</v>
      </c>
      <c r="M9" s="340"/>
      <c r="N9" s="339" t="s">
        <v>20</v>
      </c>
      <c r="P9" s="340"/>
      <c r="Q9" s="339" t="s">
        <v>21</v>
      </c>
      <c r="S9" s="340"/>
      <c r="T9" s="339" t="s">
        <v>22</v>
      </c>
      <c r="V9" s="340"/>
      <c r="W9" s="339" t="s">
        <v>23</v>
      </c>
      <c r="Y9" s="296"/>
      <c r="Z9" s="296"/>
    </row>
    <row r="10" spans="1:27" s="305" customFormat="1" ht="13.9" x14ac:dyDescent="0.4">
      <c r="A10" s="298"/>
      <c r="B10" s="297" t="s">
        <v>105</v>
      </c>
      <c r="C10" s="299"/>
      <c r="D10" s="300"/>
      <c r="E10" s="301">
        <v>0</v>
      </c>
      <c r="F10" s="341"/>
      <c r="G10" s="302">
        <v>249999</v>
      </c>
      <c r="H10" s="303">
        <v>250000</v>
      </c>
      <c r="I10" s="341"/>
      <c r="J10" s="302">
        <v>399999</v>
      </c>
      <c r="K10" s="303">
        <v>400000</v>
      </c>
      <c r="L10" s="341"/>
      <c r="M10" s="302">
        <v>899999</v>
      </c>
      <c r="N10" s="303">
        <v>900000</v>
      </c>
      <c r="O10" s="341"/>
      <c r="P10" s="302">
        <v>1349999</v>
      </c>
      <c r="Q10" s="303">
        <v>1350000</v>
      </c>
      <c r="R10" s="341"/>
      <c r="S10" s="302">
        <v>1799999</v>
      </c>
      <c r="T10" s="303">
        <v>1800000</v>
      </c>
      <c r="U10" s="341"/>
      <c r="V10" s="302">
        <v>3999999</v>
      </c>
      <c r="W10" s="303">
        <v>4000000</v>
      </c>
      <c r="X10" s="341"/>
      <c r="Y10" s="342" t="s">
        <v>104</v>
      </c>
      <c r="Z10" s="342"/>
    </row>
    <row r="11" spans="1:27" s="308" customFormat="1" ht="13.9" x14ac:dyDescent="0.4">
      <c r="A11" s="306"/>
      <c r="B11" s="307" t="s">
        <v>106</v>
      </c>
      <c r="C11" s="343"/>
      <c r="D11" s="344"/>
      <c r="E11" s="569">
        <f>+IF('Participating State'!$B$16="Yes",'Participating State'!C7,0)</f>
        <v>0</v>
      </c>
      <c r="F11" s="575"/>
      <c r="G11" s="570"/>
      <c r="H11" s="569">
        <f>+IF('Participating State'!$B$16="Yes",'Participating State'!E7,0)</f>
        <v>0</v>
      </c>
      <c r="I11" s="575"/>
      <c r="J11" s="570"/>
      <c r="K11" s="569">
        <f>+IF('Participating State'!$B$16="Yes",'Participating State'!G7,0)</f>
        <v>0</v>
      </c>
      <c r="L11" s="575"/>
      <c r="M11" s="570"/>
      <c r="N11" s="569">
        <f>+IF('Participating State'!$B$16="Yes",'Participating State'!I7,0)</f>
        <v>0</v>
      </c>
      <c r="O11" s="575"/>
      <c r="P11" s="570"/>
      <c r="Q11" s="569">
        <f>+IF('Participating State'!$B$16="Yes",'Participating State'!K7,0)</f>
        <v>0</v>
      </c>
      <c r="R11" s="575"/>
      <c r="S11" s="570"/>
      <c r="T11" s="569">
        <f>+IF('Participating State'!$B$16="Yes",'Participating State'!M7,0)</f>
        <v>0</v>
      </c>
      <c r="U11" s="575"/>
      <c r="V11" s="570"/>
      <c r="W11" s="564">
        <f>+IF('Participating State'!$B$16="Yes",'Participating State'!O7,0)</f>
        <v>0</v>
      </c>
      <c r="X11" s="574"/>
      <c r="Y11" s="565"/>
      <c r="Z11" s="345"/>
    </row>
    <row r="12" spans="1:27" s="295" customFormat="1" ht="36" customHeight="1" x14ac:dyDescent="0.4">
      <c r="A12" s="309" t="s">
        <v>30</v>
      </c>
      <c r="C12" s="47" t="s">
        <v>31</v>
      </c>
      <c r="D12" s="48" t="s">
        <v>230</v>
      </c>
      <c r="E12" s="47" t="s">
        <v>25</v>
      </c>
      <c r="F12" s="346" t="s">
        <v>231</v>
      </c>
      <c r="G12" s="48" t="s">
        <v>442</v>
      </c>
      <c r="H12" s="47" t="s">
        <v>25</v>
      </c>
      <c r="I12" s="346" t="s">
        <v>231</v>
      </c>
      <c r="J12" s="48" t="s">
        <v>442</v>
      </c>
      <c r="K12" s="47" t="s">
        <v>25</v>
      </c>
      <c r="L12" s="346" t="s">
        <v>231</v>
      </c>
      <c r="M12" s="48" t="s">
        <v>442</v>
      </c>
      <c r="N12" s="47" t="s">
        <v>25</v>
      </c>
      <c r="O12" s="346" t="s">
        <v>231</v>
      </c>
      <c r="P12" s="48" t="s">
        <v>442</v>
      </c>
      <c r="Q12" s="47" t="s">
        <v>25</v>
      </c>
      <c r="R12" s="346" t="s">
        <v>231</v>
      </c>
      <c r="S12" s="48" t="s">
        <v>442</v>
      </c>
      <c r="T12" s="47" t="s">
        <v>25</v>
      </c>
      <c r="U12" s="346" t="s">
        <v>231</v>
      </c>
      <c r="V12" s="48" t="s">
        <v>442</v>
      </c>
      <c r="W12" s="47" t="s">
        <v>25</v>
      </c>
      <c r="X12" s="346" t="s">
        <v>231</v>
      </c>
      <c r="Y12" s="48" t="s">
        <v>442</v>
      </c>
      <c r="Z12" s="310" t="s">
        <v>443</v>
      </c>
    </row>
    <row r="13" spans="1:27" x14ac:dyDescent="0.35">
      <c r="A13" s="550" t="s">
        <v>32</v>
      </c>
      <c r="B13" s="572"/>
      <c r="C13" s="347">
        <v>100000</v>
      </c>
      <c r="D13" s="313">
        <f>(C13*12)*$B$31</f>
        <v>1200000</v>
      </c>
      <c r="E13" s="348">
        <f>ROUND($C$34*E$35,4)</f>
        <v>0.15</v>
      </c>
      <c r="F13" s="349">
        <f t="shared" ref="F13:F21" si="0">MAX(ROUND(((E$11)*E13)*$B$31,2),0)</f>
        <v>0</v>
      </c>
      <c r="G13" s="313">
        <f>F13*12</f>
        <v>0</v>
      </c>
      <c r="H13" s="348">
        <f>ROUND($C$34*H$35,4)</f>
        <v>0.13500000000000001</v>
      </c>
      <c r="I13" s="349">
        <f>MAX(ROUND(((H$11)*H13)*$B$31,2),0)</f>
        <v>0</v>
      </c>
      <c r="J13" s="313">
        <f>I13*12</f>
        <v>0</v>
      </c>
      <c r="K13" s="348">
        <f>ROUND($C$34*K$35,4)</f>
        <v>0.12</v>
      </c>
      <c r="L13" s="349">
        <f>MAX(ROUND(((K$11)*K13)*$B$31,2),0)</f>
        <v>0</v>
      </c>
      <c r="M13" s="313">
        <f>L13*12</f>
        <v>0</v>
      </c>
      <c r="N13" s="348">
        <f>ROUND($C$34*N$35,4)</f>
        <v>0.105</v>
      </c>
      <c r="O13" s="349">
        <f>MAX(ROUND(((N$11)*N13)*$B$31,2),0)</f>
        <v>0</v>
      </c>
      <c r="P13" s="313">
        <f>O13*12</f>
        <v>0</v>
      </c>
      <c r="Q13" s="348">
        <f>ROUND($C$34*Q$35,4)</f>
        <v>9.7500000000000003E-2</v>
      </c>
      <c r="R13" s="349">
        <f>MAX(ROUND(((Q$11)*Q13)*$B$31,2),0)</f>
        <v>0</v>
      </c>
      <c r="S13" s="313">
        <f>R13*12</f>
        <v>0</v>
      </c>
      <c r="T13" s="348">
        <f>ROUND($C$34*T$35,4)</f>
        <v>0.09</v>
      </c>
      <c r="U13" s="349">
        <f>MAX(ROUND(((T$11)*T13)*$B$31,2),0)</f>
        <v>0</v>
      </c>
      <c r="V13" s="313">
        <f>U13*12</f>
        <v>0</v>
      </c>
      <c r="W13" s="348">
        <f>ROUND($C$34*W$35,4)</f>
        <v>7.4999999999999997E-2</v>
      </c>
      <c r="X13" s="349">
        <f>MAX(ROUND(((W$11)*W13)*$B$31,2),0)</f>
        <v>0</v>
      </c>
      <c r="Y13" s="313">
        <f>X13*12</f>
        <v>0</v>
      </c>
      <c r="Z13" s="314">
        <f>D13+G13+J13+M13+P13+S13+V13+Y13</f>
        <v>1200000</v>
      </c>
      <c r="AA13" s="350"/>
    </row>
    <row r="14" spans="1:27" x14ac:dyDescent="0.35">
      <c r="A14" s="550" t="s">
        <v>33</v>
      </c>
      <c r="B14" s="572"/>
      <c r="C14" s="347">
        <f>ROUND(C13*(1+$C$33),2)</f>
        <v>101100</v>
      </c>
      <c r="D14" s="313">
        <f t="shared" ref="D14:D21" si="1">(C14*12)*$B$31</f>
        <v>1213200</v>
      </c>
      <c r="E14" s="348">
        <f>ROUND(E13*((1+$C$33)),4)</f>
        <v>0.1517</v>
      </c>
      <c r="F14" s="349">
        <f t="shared" si="0"/>
        <v>0</v>
      </c>
      <c r="G14" s="313">
        <f t="shared" ref="G14:G21" si="2">F14*12</f>
        <v>0</v>
      </c>
      <c r="H14" s="348">
        <f>ROUND(H13*((1+$C$33)),4)</f>
        <v>0.13650000000000001</v>
      </c>
      <c r="I14" s="349">
        <f t="shared" ref="I14:I21" si="3">MAX(ROUND(((H$11)*H14)*$B$31,2),0)</f>
        <v>0</v>
      </c>
      <c r="J14" s="313">
        <f t="shared" ref="J14:J21" si="4">I14*12</f>
        <v>0</v>
      </c>
      <c r="K14" s="348">
        <f>ROUND(K13*(1+$C$33),4)</f>
        <v>0.12130000000000001</v>
      </c>
      <c r="L14" s="349">
        <f t="shared" ref="L14:L21" si="5">MAX(ROUND(((K$11)*K14)*$B$31,2),0)</f>
        <v>0</v>
      </c>
      <c r="M14" s="313">
        <f t="shared" ref="M14:M21" si="6">L14*12</f>
        <v>0</v>
      </c>
      <c r="N14" s="348">
        <f>ROUND(N13*(1+$C$33),4)</f>
        <v>0.1062</v>
      </c>
      <c r="O14" s="349">
        <f t="shared" ref="O14:O21" si="7">MAX(ROUND(((N$11)*N14)*$B$31,2),0)</f>
        <v>0</v>
      </c>
      <c r="P14" s="313">
        <f t="shared" ref="P14:P21" si="8">O14*12</f>
        <v>0</v>
      </c>
      <c r="Q14" s="348">
        <f>ROUND(Q13*(1+$C$33),4)</f>
        <v>9.8599999999999993E-2</v>
      </c>
      <c r="R14" s="349">
        <f t="shared" ref="R14:R21" si="9">MAX(ROUND(((Q$11)*Q14)*$B$31,2),0)</f>
        <v>0</v>
      </c>
      <c r="S14" s="313">
        <f t="shared" ref="S14:S21" si="10">R14*12</f>
        <v>0</v>
      </c>
      <c r="T14" s="348">
        <f>ROUND(T13*(1+$C$33),4)</f>
        <v>9.0999999999999998E-2</v>
      </c>
      <c r="U14" s="349">
        <f t="shared" ref="U14:U21" si="11">MAX(ROUND(((T$11)*T14)*$B$31,2),0)</f>
        <v>0</v>
      </c>
      <c r="V14" s="313">
        <f t="shared" ref="V14:V21" si="12">U14*12</f>
        <v>0</v>
      </c>
      <c r="W14" s="348">
        <f>ROUND(W13*(1+$C$33),4)</f>
        <v>7.5800000000000006E-2</v>
      </c>
      <c r="X14" s="349">
        <f t="shared" ref="X14:X21" si="13">MAX(ROUND(((W$11)*W14)*$B$31,2),0)</f>
        <v>0</v>
      </c>
      <c r="Y14" s="313">
        <f t="shared" ref="Y14:Y21" si="14">X14*12</f>
        <v>0</v>
      </c>
      <c r="Z14" s="314">
        <f t="shared" ref="Z14:Z21" si="15">D14+G14+J14+M14+P14+S14+V14+Y14</f>
        <v>1213200</v>
      </c>
      <c r="AA14" s="350"/>
    </row>
    <row r="15" spans="1:27" x14ac:dyDescent="0.35">
      <c r="A15" s="550" t="s">
        <v>34</v>
      </c>
      <c r="B15" s="572"/>
      <c r="C15" s="347">
        <f t="shared" ref="C15:C21" si="16">ROUND(C14*(1+$C$33),2)</f>
        <v>102212.1</v>
      </c>
      <c r="D15" s="313">
        <f t="shared" si="1"/>
        <v>1226545.2000000002</v>
      </c>
      <c r="E15" s="348">
        <f t="shared" ref="E15:E21" si="17">ROUND(E14*(1+$C$33),4)</f>
        <v>0.15340000000000001</v>
      </c>
      <c r="F15" s="349">
        <f t="shared" si="0"/>
        <v>0</v>
      </c>
      <c r="G15" s="313">
        <f t="shared" si="2"/>
        <v>0</v>
      </c>
      <c r="H15" s="348">
        <f t="shared" ref="H15:H21" si="18">ROUND(H14*(1+$C$33),4)</f>
        <v>0.13800000000000001</v>
      </c>
      <c r="I15" s="349">
        <f t="shared" si="3"/>
        <v>0</v>
      </c>
      <c r="J15" s="313">
        <f t="shared" si="4"/>
        <v>0</v>
      </c>
      <c r="K15" s="348">
        <f t="shared" ref="K15:K21" si="19">ROUND(K14*(1+$C$33),4)</f>
        <v>0.1226</v>
      </c>
      <c r="L15" s="349">
        <f t="shared" si="5"/>
        <v>0</v>
      </c>
      <c r="M15" s="313">
        <f t="shared" si="6"/>
        <v>0</v>
      </c>
      <c r="N15" s="348">
        <f>ROUND(N14*(1+$C$33),4)</f>
        <v>0.1074</v>
      </c>
      <c r="O15" s="349">
        <f t="shared" si="7"/>
        <v>0</v>
      </c>
      <c r="P15" s="313">
        <f t="shared" si="8"/>
        <v>0</v>
      </c>
      <c r="Q15" s="348">
        <f t="shared" ref="Q15:Q21" si="20">ROUND(Q14*(1+$C$33),4)</f>
        <v>9.9699999999999997E-2</v>
      </c>
      <c r="R15" s="349">
        <f t="shared" si="9"/>
        <v>0</v>
      </c>
      <c r="S15" s="313">
        <f t="shared" si="10"/>
        <v>0</v>
      </c>
      <c r="T15" s="348">
        <f t="shared" ref="T15:T21" si="21">ROUND(T14*(1+$C$33),4)</f>
        <v>9.1999999999999998E-2</v>
      </c>
      <c r="U15" s="349">
        <f t="shared" si="11"/>
        <v>0</v>
      </c>
      <c r="V15" s="313">
        <f t="shared" si="12"/>
        <v>0</v>
      </c>
      <c r="W15" s="348">
        <f t="shared" ref="W15:W21" si="22">ROUND(W14*(1+$C$33),4)</f>
        <v>7.6600000000000001E-2</v>
      </c>
      <c r="X15" s="349">
        <f t="shared" si="13"/>
        <v>0</v>
      </c>
      <c r="Y15" s="313">
        <f t="shared" si="14"/>
        <v>0</v>
      </c>
      <c r="Z15" s="314">
        <f t="shared" si="15"/>
        <v>1226545.2000000002</v>
      </c>
      <c r="AA15" s="350"/>
    </row>
    <row r="16" spans="1:27" x14ac:dyDescent="0.35">
      <c r="A16" s="550" t="s">
        <v>35</v>
      </c>
      <c r="B16" s="572"/>
      <c r="C16" s="347">
        <f t="shared" si="16"/>
        <v>103336.43</v>
      </c>
      <c r="D16" s="313">
        <f t="shared" si="1"/>
        <v>1240037.1599999999</v>
      </c>
      <c r="E16" s="348">
        <f t="shared" si="17"/>
        <v>0.15509999999999999</v>
      </c>
      <c r="F16" s="349">
        <f t="shared" si="0"/>
        <v>0</v>
      </c>
      <c r="G16" s="313">
        <f t="shared" si="2"/>
        <v>0</v>
      </c>
      <c r="H16" s="348">
        <f t="shared" si="18"/>
        <v>0.13950000000000001</v>
      </c>
      <c r="I16" s="349">
        <f t="shared" si="3"/>
        <v>0</v>
      </c>
      <c r="J16" s="313">
        <f t="shared" si="4"/>
        <v>0</v>
      </c>
      <c r="K16" s="348">
        <f t="shared" si="19"/>
        <v>0.1239</v>
      </c>
      <c r="L16" s="349">
        <f t="shared" si="5"/>
        <v>0</v>
      </c>
      <c r="M16" s="313">
        <f t="shared" si="6"/>
        <v>0</v>
      </c>
      <c r="N16" s="348">
        <f t="shared" ref="N16:N21" si="23">ROUND(N15*(1+$C$33),4)</f>
        <v>0.1086</v>
      </c>
      <c r="O16" s="349">
        <f t="shared" si="7"/>
        <v>0</v>
      </c>
      <c r="P16" s="313">
        <f t="shared" si="8"/>
        <v>0</v>
      </c>
      <c r="Q16" s="348">
        <f t="shared" si="20"/>
        <v>0.1008</v>
      </c>
      <c r="R16" s="349">
        <f t="shared" si="9"/>
        <v>0</v>
      </c>
      <c r="S16" s="313">
        <f t="shared" si="10"/>
        <v>0</v>
      </c>
      <c r="T16" s="348">
        <f t="shared" si="21"/>
        <v>9.2999999999999999E-2</v>
      </c>
      <c r="U16" s="349">
        <f t="shared" si="11"/>
        <v>0</v>
      </c>
      <c r="V16" s="313">
        <f t="shared" si="12"/>
        <v>0</v>
      </c>
      <c r="W16" s="348">
        <f t="shared" si="22"/>
        <v>7.7399999999999997E-2</v>
      </c>
      <c r="X16" s="349">
        <f t="shared" si="13"/>
        <v>0</v>
      </c>
      <c r="Y16" s="313">
        <f t="shared" si="14"/>
        <v>0</v>
      </c>
      <c r="Z16" s="314">
        <f t="shared" si="15"/>
        <v>1240037.1599999999</v>
      </c>
      <c r="AA16" s="350"/>
    </row>
    <row r="17" spans="1:27" x14ac:dyDescent="0.35">
      <c r="A17" s="550" t="s">
        <v>36</v>
      </c>
      <c r="B17" s="572"/>
      <c r="C17" s="347">
        <f t="shared" si="16"/>
        <v>104473.13</v>
      </c>
      <c r="D17" s="313">
        <f t="shared" si="1"/>
        <v>1253677.56</v>
      </c>
      <c r="E17" s="348">
        <f t="shared" si="17"/>
        <v>0.15679999999999999</v>
      </c>
      <c r="F17" s="349">
        <f t="shared" si="0"/>
        <v>0</v>
      </c>
      <c r="G17" s="313">
        <f t="shared" si="2"/>
        <v>0</v>
      </c>
      <c r="H17" s="348">
        <f t="shared" si="18"/>
        <v>0.14099999999999999</v>
      </c>
      <c r="I17" s="349">
        <f t="shared" si="3"/>
        <v>0</v>
      </c>
      <c r="J17" s="313">
        <f t="shared" si="4"/>
        <v>0</v>
      </c>
      <c r="K17" s="348">
        <f>ROUND(K16*(1+$C$33),4)</f>
        <v>0.12529999999999999</v>
      </c>
      <c r="L17" s="349">
        <f t="shared" si="5"/>
        <v>0</v>
      </c>
      <c r="M17" s="313">
        <f t="shared" si="6"/>
        <v>0</v>
      </c>
      <c r="N17" s="348">
        <f t="shared" si="23"/>
        <v>0.10979999999999999</v>
      </c>
      <c r="O17" s="349">
        <f t="shared" si="7"/>
        <v>0</v>
      </c>
      <c r="P17" s="313">
        <f t="shared" si="8"/>
        <v>0</v>
      </c>
      <c r="Q17" s="348">
        <f t="shared" si="20"/>
        <v>0.1019</v>
      </c>
      <c r="R17" s="349">
        <f t="shared" si="9"/>
        <v>0</v>
      </c>
      <c r="S17" s="313">
        <f t="shared" si="10"/>
        <v>0</v>
      </c>
      <c r="T17" s="348">
        <f t="shared" si="21"/>
        <v>9.4E-2</v>
      </c>
      <c r="U17" s="349">
        <f t="shared" si="11"/>
        <v>0</v>
      </c>
      <c r="V17" s="313">
        <f t="shared" si="12"/>
        <v>0</v>
      </c>
      <c r="W17" s="348">
        <f t="shared" si="22"/>
        <v>7.8299999999999995E-2</v>
      </c>
      <c r="X17" s="349">
        <f t="shared" si="13"/>
        <v>0</v>
      </c>
      <c r="Y17" s="313">
        <f t="shared" si="14"/>
        <v>0</v>
      </c>
      <c r="Z17" s="314">
        <f t="shared" si="15"/>
        <v>1253677.56</v>
      </c>
      <c r="AA17" s="350"/>
    </row>
    <row r="18" spans="1:27" x14ac:dyDescent="0.35">
      <c r="A18" s="550" t="s">
        <v>37</v>
      </c>
      <c r="B18" s="572"/>
      <c r="C18" s="347">
        <f t="shared" si="16"/>
        <v>105622.33</v>
      </c>
      <c r="D18" s="313">
        <f t="shared" si="1"/>
        <v>1267467.96</v>
      </c>
      <c r="E18" s="348">
        <f t="shared" si="17"/>
        <v>0.1585</v>
      </c>
      <c r="F18" s="349">
        <f t="shared" si="0"/>
        <v>0</v>
      </c>
      <c r="G18" s="313">
        <f t="shared" si="2"/>
        <v>0</v>
      </c>
      <c r="H18" s="348">
        <f t="shared" si="18"/>
        <v>0.1426</v>
      </c>
      <c r="I18" s="349">
        <f t="shared" si="3"/>
        <v>0</v>
      </c>
      <c r="J18" s="313">
        <f t="shared" si="4"/>
        <v>0</v>
      </c>
      <c r="K18" s="348">
        <f t="shared" si="19"/>
        <v>0.12670000000000001</v>
      </c>
      <c r="L18" s="349">
        <f t="shared" si="5"/>
        <v>0</v>
      </c>
      <c r="M18" s="313">
        <f t="shared" si="6"/>
        <v>0</v>
      </c>
      <c r="N18" s="348">
        <f t="shared" si="23"/>
        <v>0.111</v>
      </c>
      <c r="O18" s="349">
        <f t="shared" si="7"/>
        <v>0</v>
      </c>
      <c r="P18" s="313">
        <f t="shared" si="8"/>
        <v>0</v>
      </c>
      <c r="Q18" s="348">
        <f t="shared" si="20"/>
        <v>0.10299999999999999</v>
      </c>
      <c r="R18" s="349">
        <f t="shared" si="9"/>
        <v>0</v>
      </c>
      <c r="S18" s="313">
        <f t="shared" si="10"/>
        <v>0</v>
      </c>
      <c r="T18" s="348">
        <f t="shared" si="21"/>
        <v>9.5000000000000001E-2</v>
      </c>
      <c r="U18" s="349">
        <f t="shared" si="11"/>
        <v>0</v>
      </c>
      <c r="V18" s="313">
        <f t="shared" si="12"/>
        <v>0</v>
      </c>
      <c r="W18" s="348">
        <f t="shared" si="22"/>
        <v>7.9200000000000007E-2</v>
      </c>
      <c r="X18" s="349">
        <f t="shared" si="13"/>
        <v>0</v>
      </c>
      <c r="Y18" s="313">
        <f t="shared" si="14"/>
        <v>0</v>
      </c>
      <c r="Z18" s="314">
        <f t="shared" si="15"/>
        <v>1267467.96</v>
      </c>
      <c r="AA18" s="350"/>
    </row>
    <row r="19" spans="1:27" x14ac:dyDescent="0.35">
      <c r="A19" s="550" t="s">
        <v>38</v>
      </c>
      <c r="B19" s="572"/>
      <c r="C19" s="347">
        <f t="shared" si="16"/>
        <v>106784.18</v>
      </c>
      <c r="D19" s="313">
        <f t="shared" si="1"/>
        <v>1281410.1599999999</v>
      </c>
      <c r="E19" s="348">
        <f t="shared" si="17"/>
        <v>0.16020000000000001</v>
      </c>
      <c r="F19" s="349">
        <f t="shared" si="0"/>
        <v>0</v>
      </c>
      <c r="G19" s="313">
        <f t="shared" si="2"/>
        <v>0</v>
      </c>
      <c r="H19" s="348">
        <f t="shared" si="18"/>
        <v>0.14419999999999999</v>
      </c>
      <c r="I19" s="349">
        <f t="shared" si="3"/>
        <v>0</v>
      </c>
      <c r="J19" s="313">
        <f t="shared" si="4"/>
        <v>0</v>
      </c>
      <c r="K19" s="348">
        <f t="shared" si="19"/>
        <v>0.12809999999999999</v>
      </c>
      <c r="L19" s="349">
        <f t="shared" si="5"/>
        <v>0</v>
      </c>
      <c r="M19" s="313">
        <f t="shared" si="6"/>
        <v>0</v>
      </c>
      <c r="N19" s="348">
        <f t="shared" si="23"/>
        <v>0.11219999999999999</v>
      </c>
      <c r="O19" s="349">
        <f t="shared" si="7"/>
        <v>0</v>
      </c>
      <c r="P19" s="313">
        <f t="shared" si="8"/>
        <v>0</v>
      </c>
      <c r="Q19" s="348">
        <f t="shared" si="20"/>
        <v>0.1041</v>
      </c>
      <c r="R19" s="349">
        <f t="shared" si="9"/>
        <v>0</v>
      </c>
      <c r="S19" s="313">
        <f t="shared" si="10"/>
        <v>0</v>
      </c>
      <c r="T19" s="348">
        <f t="shared" si="21"/>
        <v>9.6000000000000002E-2</v>
      </c>
      <c r="U19" s="349">
        <f t="shared" si="11"/>
        <v>0</v>
      </c>
      <c r="V19" s="313">
        <f t="shared" si="12"/>
        <v>0</v>
      </c>
      <c r="W19" s="348">
        <f t="shared" si="22"/>
        <v>8.0100000000000005E-2</v>
      </c>
      <c r="X19" s="349">
        <f t="shared" si="13"/>
        <v>0</v>
      </c>
      <c r="Y19" s="313">
        <f t="shared" si="14"/>
        <v>0</v>
      </c>
      <c r="Z19" s="314">
        <f t="shared" si="15"/>
        <v>1281410.1599999999</v>
      </c>
      <c r="AA19" s="350"/>
    </row>
    <row r="20" spans="1:27" x14ac:dyDescent="0.35">
      <c r="A20" s="550" t="s">
        <v>39</v>
      </c>
      <c r="B20" s="572"/>
      <c r="C20" s="347">
        <f t="shared" si="16"/>
        <v>107958.81</v>
      </c>
      <c r="D20" s="313">
        <f t="shared" si="1"/>
        <v>1295505.72</v>
      </c>
      <c r="E20" s="348">
        <f t="shared" si="17"/>
        <v>0.16200000000000001</v>
      </c>
      <c r="F20" s="349">
        <f t="shared" si="0"/>
        <v>0</v>
      </c>
      <c r="G20" s="313">
        <f t="shared" si="2"/>
        <v>0</v>
      </c>
      <c r="H20" s="348">
        <f t="shared" si="18"/>
        <v>0.14580000000000001</v>
      </c>
      <c r="I20" s="349">
        <f t="shared" si="3"/>
        <v>0</v>
      </c>
      <c r="J20" s="313">
        <f t="shared" si="4"/>
        <v>0</v>
      </c>
      <c r="K20" s="348">
        <f t="shared" si="19"/>
        <v>0.1295</v>
      </c>
      <c r="L20" s="349">
        <f t="shared" si="5"/>
        <v>0</v>
      </c>
      <c r="M20" s="313">
        <f t="shared" si="6"/>
        <v>0</v>
      </c>
      <c r="N20" s="348">
        <f t="shared" si="23"/>
        <v>0.1134</v>
      </c>
      <c r="O20" s="349">
        <f t="shared" si="7"/>
        <v>0</v>
      </c>
      <c r="P20" s="313">
        <f t="shared" si="8"/>
        <v>0</v>
      </c>
      <c r="Q20" s="348">
        <f t="shared" si="20"/>
        <v>0.1052</v>
      </c>
      <c r="R20" s="349">
        <f t="shared" si="9"/>
        <v>0</v>
      </c>
      <c r="S20" s="313">
        <f t="shared" si="10"/>
        <v>0</v>
      </c>
      <c r="T20" s="348">
        <f t="shared" si="21"/>
        <v>9.7100000000000006E-2</v>
      </c>
      <c r="U20" s="349">
        <f t="shared" si="11"/>
        <v>0</v>
      </c>
      <c r="V20" s="313">
        <f t="shared" si="12"/>
        <v>0</v>
      </c>
      <c r="W20" s="348">
        <f t="shared" si="22"/>
        <v>8.1000000000000003E-2</v>
      </c>
      <c r="X20" s="349">
        <f t="shared" si="13"/>
        <v>0</v>
      </c>
      <c r="Y20" s="313">
        <f t="shared" si="14"/>
        <v>0</v>
      </c>
      <c r="Z20" s="314">
        <f t="shared" si="15"/>
        <v>1295505.72</v>
      </c>
      <c r="AA20" s="350"/>
    </row>
    <row r="21" spans="1:27" x14ac:dyDescent="0.35">
      <c r="A21" s="550" t="s">
        <v>40</v>
      </c>
      <c r="B21" s="572"/>
      <c r="C21" s="347">
        <f t="shared" si="16"/>
        <v>109146.36</v>
      </c>
      <c r="D21" s="313">
        <f t="shared" si="1"/>
        <v>1309756.32</v>
      </c>
      <c r="E21" s="348">
        <f t="shared" si="17"/>
        <v>0.1638</v>
      </c>
      <c r="F21" s="349">
        <f t="shared" si="0"/>
        <v>0</v>
      </c>
      <c r="G21" s="313">
        <f t="shared" si="2"/>
        <v>0</v>
      </c>
      <c r="H21" s="348">
        <f t="shared" si="18"/>
        <v>0.1474</v>
      </c>
      <c r="I21" s="349">
        <f t="shared" si="3"/>
        <v>0</v>
      </c>
      <c r="J21" s="313">
        <f t="shared" si="4"/>
        <v>0</v>
      </c>
      <c r="K21" s="348">
        <f t="shared" si="19"/>
        <v>0.13089999999999999</v>
      </c>
      <c r="L21" s="349">
        <f t="shared" si="5"/>
        <v>0</v>
      </c>
      <c r="M21" s="313">
        <f t="shared" si="6"/>
        <v>0</v>
      </c>
      <c r="N21" s="348">
        <f t="shared" si="23"/>
        <v>0.11459999999999999</v>
      </c>
      <c r="O21" s="349">
        <f t="shared" si="7"/>
        <v>0</v>
      </c>
      <c r="P21" s="313">
        <f t="shared" si="8"/>
        <v>0</v>
      </c>
      <c r="Q21" s="348">
        <f t="shared" si="20"/>
        <v>0.10639999999999999</v>
      </c>
      <c r="R21" s="349">
        <f t="shared" si="9"/>
        <v>0</v>
      </c>
      <c r="S21" s="313">
        <f t="shared" si="10"/>
        <v>0</v>
      </c>
      <c r="T21" s="348">
        <f t="shared" si="21"/>
        <v>9.8199999999999996E-2</v>
      </c>
      <c r="U21" s="349">
        <f t="shared" si="11"/>
        <v>0</v>
      </c>
      <c r="V21" s="313">
        <f t="shared" si="12"/>
        <v>0</v>
      </c>
      <c r="W21" s="348">
        <f t="shared" si="22"/>
        <v>8.1900000000000001E-2</v>
      </c>
      <c r="X21" s="349">
        <f t="shared" si="13"/>
        <v>0</v>
      </c>
      <c r="Y21" s="313">
        <f t="shared" si="14"/>
        <v>0</v>
      </c>
      <c r="Z21" s="314">
        <f t="shared" si="15"/>
        <v>1309756.32</v>
      </c>
      <c r="AA21" s="350"/>
    </row>
    <row r="22" spans="1:27" s="319" customFormat="1" ht="13.9" x14ac:dyDescent="0.4">
      <c r="A22" s="525" t="s">
        <v>361</v>
      </c>
      <c r="B22" s="566"/>
      <c r="C22" s="215"/>
      <c r="D22" s="194">
        <f>SUM(D13:D21)</f>
        <v>11287600.08</v>
      </c>
      <c r="E22" s="317"/>
      <c r="F22" s="351"/>
      <c r="G22" s="316">
        <f>SUM(G13:G21)</f>
        <v>0</v>
      </c>
      <c r="H22" s="317"/>
      <c r="I22" s="351"/>
      <c r="J22" s="316">
        <f>SUM(J13:J21)</f>
        <v>0</v>
      </c>
      <c r="K22" s="317"/>
      <c r="L22" s="351"/>
      <c r="M22" s="316">
        <f>SUM(M13:M21)</f>
        <v>0</v>
      </c>
      <c r="N22" s="317"/>
      <c r="O22" s="351"/>
      <c r="P22" s="316">
        <f>SUM(P13:P21)</f>
        <v>0</v>
      </c>
      <c r="Q22" s="317"/>
      <c r="R22" s="351"/>
      <c r="S22" s="316">
        <f>SUM(S13:S21)</f>
        <v>0</v>
      </c>
      <c r="T22" s="317"/>
      <c r="U22" s="351"/>
      <c r="V22" s="316">
        <f>SUM(V13:V21)</f>
        <v>0</v>
      </c>
      <c r="W22" s="317"/>
      <c r="X22" s="352"/>
      <c r="Y22" s="316">
        <f>SUM(Y13:Y21)</f>
        <v>0</v>
      </c>
      <c r="Z22" s="426">
        <f>D22+G22+J22+M22+P22+S22+V22+Y22</f>
        <v>11287600.08</v>
      </c>
    </row>
    <row r="23" spans="1:27" ht="13.9" thickBot="1" x14ac:dyDescent="0.4">
      <c r="A23" s="45"/>
      <c r="Z23" s="296"/>
    </row>
    <row r="24" spans="1:27" ht="14.25" thickBot="1" x14ac:dyDescent="0.45">
      <c r="A24" s="567" t="s">
        <v>362</v>
      </c>
      <c r="B24" s="568"/>
      <c r="C24" s="320">
        <f>Z22</f>
        <v>11287600.08</v>
      </c>
      <c r="D24" s="297"/>
      <c r="E24" s="321"/>
      <c r="V24" s="308"/>
      <c r="W24" s="308"/>
      <c r="X24" s="308"/>
      <c r="Y24" s="308"/>
      <c r="Z24" s="296"/>
    </row>
    <row r="25" spans="1:27" x14ac:dyDescent="0.35">
      <c r="A25" s="45"/>
      <c r="K25" s="330"/>
      <c r="L25" s="330"/>
      <c r="Z25" s="296"/>
    </row>
    <row r="26" spans="1:27" ht="13.9" x14ac:dyDescent="0.4">
      <c r="A26" s="325" t="s">
        <v>49</v>
      </c>
      <c r="B26" s="297"/>
      <c r="K26" s="330"/>
      <c r="L26" s="330"/>
      <c r="Z26" s="296"/>
    </row>
    <row r="27" spans="1:27" ht="13.9" x14ac:dyDescent="0.4">
      <c r="A27" s="326" t="s">
        <v>101</v>
      </c>
      <c r="B27" s="327">
        <f>+IF('Participating State'!$B$16="Yes",'Participating State'!B8,0)</f>
        <v>0</v>
      </c>
      <c r="K27" s="330"/>
      <c r="L27" s="330"/>
      <c r="Z27" s="296"/>
    </row>
    <row r="28" spans="1:27" ht="13.9" x14ac:dyDescent="0.4">
      <c r="A28" s="326" t="s">
        <v>46</v>
      </c>
      <c r="B28" s="327">
        <f>+IF('Participating State'!$B$16="Yes",'Participating State'!B9,0)</f>
        <v>0</v>
      </c>
      <c r="K28" s="330"/>
      <c r="L28" s="330"/>
      <c r="Z28" s="296"/>
    </row>
    <row r="29" spans="1:27" ht="13.9" x14ac:dyDescent="0.4">
      <c r="A29" s="326" t="s">
        <v>47</v>
      </c>
      <c r="B29" s="174">
        <f>B28-B27</f>
        <v>0</v>
      </c>
      <c r="K29" s="330"/>
      <c r="L29" s="330"/>
      <c r="Z29" s="296"/>
    </row>
    <row r="30" spans="1:27" ht="13.9" x14ac:dyDescent="0.4">
      <c r="A30" s="326" t="s">
        <v>85</v>
      </c>
      <c r="B30" s="174">
        <f>IFERROR(B29/B27,0)</f>
        <v>0</v>
      </c>
      <c r="K30" s="330"/>
      <c r="L30" s="330"/>
      <c r="Z30" s="296"/>
    </row>
    <row r="31" spans="1:27" ht="13.9" x14ac:dyDescent="0.4">
      <c r="A31" s="326" t="s">
        <v>48</v>
      </c>
      <c r="B31" s="174">
        <f>B30+1</f>
        <v>1</v>
      </c>
      <c r="K31" s="330"/>
      <c r="L31" s="330"/>
      <c r="Z31" s="296"/>
    </row>
    <row r="32" spans="1:27" x14ac:dyDescent="0.35">
      <c r="A32" s="45"/>
      <c r="K32" s="330"/>
      <c r="L32" s="330"/>
      <c r="Z32" s="296"/>
    </row>
    <row r="33" spans="1:26" x14ac:dyDescent="0.35">
      <c r="A33" s="231" t="s">
        <v>27</v>
      </c>
      <c r="C33" s="353">
        <v>1.0999999999999999E-2</v>
      </c>
      <c r="Z33" s="296"/>
    </row>
    <row r="34" spans="1:26" x14ac:dyDescent="0.35">
      <c r="A34" s="231" t="s">
        <v>28</v>
      </c>
      <c r="C34" s="354">
        <f>0.15</f>
        <v>0.15</v>
      </c>
      <c r="Z34" s="296"/>
    </row>
    <row r="35" spans="1:26" ht="13.9" thickBot="1" x14ac:dyDescent="0.4">
      <c r="A35" s="355" t="s">
        <v>103</v>
      </c>
      <c r="B35" s="334"/>
      <c r="C35" s="334"/>
      <c r="D35" s="334"/>
      <c r="E35" s="460">
        <v>1</v>
      </c>
      <c r="F35" s="459"/>
      <c r="G35" s="459"/>
      <c r="H35" s="460">
        <v>0.9</v>
      </c>
      <c r="I35" s="459"/>
      <c r="J35" s="459"/>
      <c r="K35" s="460">
        <v>0.8</v>
      </c>
      <c r="L35" s="459"/>
      <c r="M35" s="459"/>
      <c r="N35" s="460">
        <v>0.7</v>
      </c>
      <c r="O35" s="459"/>
      <c r="P35" s="459"/>
      <c r="Q35" s="460">
        <v>0.65</v>
      </c>
      <c r="R35" s="459"/>
      <c r="S35" s="459"/>
      <c r="T35" s="460">
        <v>0.6</v>
      </c>
      <c r="U35" s="459"/>
      <c r="V35" s="459"/>
      <c r="W35" s="460">
        <v>0.5</v>
      </c>
      <c r="X35" s="334"/>
      <c r="Y35" s="334"/>
      <c r="Z35" s="335"/>
    </row>
  </sheetData>
  <mergeCells count="29">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 ref="A1:Z1"/>
    <mergeCell ref="A3:Z3"/>
    <mergeCell ref="A19:B19"/>
    <mergeCell ref="A20:B20"/>
    <mergeCell ref="A6:Z6"/>
    <mergeCell ref="C8:D8"/>
    <mergeCell ref="E8:G8"/>
    <mergeCell ref="H8:J8"/>
    <mergeCell ref="K8:M8"/>
    <mergeCell ref="N8:P8"/>
    <mergeCell ref="Q8:S8"/>
    <mergeCell ref="T8:V8"/>
    <mergeCell ref="W8:Y8"/>
  </mergeCells>
  <pageMargins left="0.25" right="0.25" top="0.75" bottom="0.75" header="0.3" footer="0.3"/>
  <pageSetup paperSize="5" scale="35" fitToHeight="0" orientation="landscape" r:id="rId1"/>
  <headerFooter>
    <oddFooter>&amp;L&amp;F&amp;C&amp;A&amp;Rpage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Z28"/>
  <sheetViews>
    <sheetView zoomScale="85" zoomScaleNormal="85" workbookViewId="0">
      <selection activeCell="C26" sqref="C26"/>
    </sheetView>
  </sheetViews>
  <sheetFormatPr defaultColWidth="9.1328125" defaultRowHeight="13.5" x14ac:dyDescent="0.35"/>
  <cols>
    <col min="1" max="1" width="50.86328125" style="1" customWidth="1"/>
    <col min="2" max="2" width="15.1328125" style="1" customWidth="1"/>
    <col min="3" max="3" width="18" style="1" bestFit="1" customWidth="1"/>
    <col min="4" max="4" width="18" style="1" customWidth="1"/>
    <col min="5" max="5" width="16.73046875" style="1" customWidth="1"/>
    <col min="6" max="6" width="12.73046875" style="1" customWidth="1"/>
    <col min="7" max="7" width="16.73046875" style="1" customWidth="1"/>
    <col min="8" max="8" width="12.73046875" style="1" customWidth="1"/>
    <col min="9" max="9" width="20" style="1" customWidth="1"/>
    <col min="10" max="10" width="17.265625" style="1" customWidth="1"/>
    <col min="11" max="11" width="16.73046875" style="1" customWidth="1"/>
    <col min="12" max="12" width="12.73046875" style="1" customWidth="1"/>
    <col min="13" max="13" width="16.73046875" style="1" customWidth="1"/>
    <col min="14" max="14" width="12.73046875" style="1" customWidth="1"/>
    <col min="15" max="15" width="16.73046875" style="1" customWidth="1"/>
    <col min="16" max="16" width="12.73046875" style="1" customWidth="1"/>
    <col min="17" max="17" width="16.73046875" style="1" customWidth="1"/>
    <col min="18" max="18" width="14.265625" style="1" bestFit="1" customWidth="1"/>
    <col min="19" max="16384" width="9.1328125" style="1"/>
  </cols>
  <sheetData>
    <row r="1" spans="1:26" ht="15" x14ac:dyDescent="0.4">
      <c r="A1" s="461" t="s">
        <v>537</v>
      </c>
      <c r="B1" s="461"/>
      <c r="C1" s="461"/>
      <c r="D1" s="461"/>
      <c r="E1" s="461"/>
      <c r="F1" s="461"/>
      <c r="G1" s="461"/>
      <c r="H1" s="461"/>
      <c r="I1" s="461"/>
      <c r="J1" s="461"/>
      <c r="K1" s="461"/>
      <c r="L1" s="461"/>
      <c r="M1" s="461"/>
      <c r="N1" s="461"/>
      <c r="O1" s="461"/>
      <c r="P1" s="461"/>
      <c r="Q1" s="461"/>
      <c r="R1" s="421"/>
      <c r="S1" s="421"/>
      <c r="T1" s="421"/>
      <c r="U1" s="421"/>
      <c r="V1" s="421"/>
      <c r="W1" s="421"/>
      <c r="X1" s="421"/>
      <c r="Y1" s="421"/>
      <c r="Z1" s="421"/>
    </row>
    <row r="3" spans="1:26" s="336" customFormat="1" ht="40.5" customHeight="1" x14ac:dyDescent="0.5">
      <c r="A3" s="557" t="s">
        <v>363</v>
      </c>
      <c r="B3" s="557"/>
      <c r="C3" s="557"/>
      <c r="D3" s="557"/>
      <c r="E3" s="557"/>
      <c r="F3" s="557"/>
      <c r="G3" s="557"/>
      <c r="H3" s="557"/>
      <c r="I3" s="557"/>
      <c r="J3" s="557"/>
      <c r="K3" s="557"/>
      <c r="L3" s="557"/>
      <c r="M3" s="557"/>
      <c r="N3" s="557"/>
      <c r="O3" s="557"/>
      <c r="P3" s="557"/>
      <c r="Q3" s="557"/>
      <c r="R3" s="358"/>
      <c r="S3" s="359"/>
      <c r="T3" s="359"/>
    </row>
    <row r="5" spans="1:26" ht="13.9" thickBot="1" x14ac:dyDescent="0.4"/>
    <row r="6" spans="1:26" ht="14.25" customHeight="1" x14ac:dyDescent="0.4">
      <c r="A6" s="558" t="s">
        <v>295</v>
      </c>
      <c r="B6" s="559"/>
      <c r="C6" s="559"/>
      <c r="D6" s="559"/>
      <c r="E6" s="559"/>
      <c r="F6" s="559"/>
      <c r="G6" s="559"/>
      <c r="H6" s="559"/>
      <c r="I6" s="559"/>
      <c r="J6" s="559"/>
      <c r="K6" s="559"/>
      <c r="L6" s="559"/>
      <c r="M6" s="559"/>
      <c r="N6" s="559"/>
      <c r="O6" s="559"/>
      <c r="P6" s="559"/>
      <c r="Q6" s="560"/>
      <c r="R6" s="243"/>
    </row>
    <row r="7" spans="1:26" x14ac:dyDescent="0.35">
      <c r="A7" s="45"/>
      <c r="Q7" s="296"/>
      <c r="R7" s="45"/>
    </row>
    <row r="8" spans="1:26" ht="13.9" x14ac:dyDescent="0.4">
      <c r="A8" s="525"/>
      <c r="B8" s="566"/>
      <c r="C8" s="340"/>
      <c r="D8" s="561" t="s">
        <v>9</v>
      </c>
      <c r="E8" s="562"/>
      <c r="F8" s="561" t="s">
        <v>10</v>
      </c>
      <c r="G8" s="562"/>
      <c r="H8" s="561" t="s">
        <v>11</v>
      </c>
      <c r="I8" s="562"/>
      <c r="J8" s="561" t="s">
        <v>12</v>
      </c>
      <c r="K8" s="562"/>
      <c r="L8" s="561" t="s">
        <v>13</v>
      </c>
      <c r="M8" s="562"/>
      <c r="N8" s="561" t="s">
        <v>14</v>
      </c>
      <c r="O8" s="562"/>
      <c r="P8" s="561" t="s">
        <v>15</v>
      </c>
      <c r="Q8" s="563"/>
      <c r="R8" s="45"/>
    </row>
    <row r="9" spans="1:26" ht="15" hidden="1" customHeight="1" x14ac:dyDescent="0.4">
      <c r="A9" s="45"/>
      <c r="B9" s="297" t="s">
        <v>16</v>
      </c>
      <c r="C9" s="340" t="s">
        <v>17</v>
      </c>
      <c r="D9" s="339"/>
      <c r="E9" s="340"/>
      <c r="F9" s="339" t="s">
        <v>18</v>
      </c>
      <c r="G9" s="340"/>
      <c r="H9" s="339" t="s">
        <v>19</v>
      </c>
      <c r="I9" s="340"/>
      <c r="J9" s="339" t="s">
        <v>20</v>
      </c>
      <c r="K9" s="340"/>
      <c r="L9" s="339" t="s">
        <v>21</v>
      </c>
      <c r="M9" s="340"/>
      <c r="N9" s="339" t="s">
        <v>22</v>
      </c>
      <c r="O9" s="340"/>
      <c r="P9" s="339" t="s">
        <v>23</v>
      </c>
      <c r="Q9" s="296"/>
      <c r="R9" s="45"/>
    </row>
    <row r="10" spans="1:26" s="305" customFormat="1" ht="13.9" x14ac:dyDescent="0.4">
      <c r="A10" s="525"/>
      <c r="B10" s="566"/>
      <c r="C10" s="340"/>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298"/>
    </row>
    <row r="11" spans="1:26" s="361" customFormat="1" ht="13.9" x14ac:dyDescent="0.4">
      <c r="A11" s="547" t="s">
        <v>44</v>
      </c>
      <c r="B11" s="576"/>
      <c r="C11" s="549"/>
      <c r="D11" s="569">
        <f>+IF('Participating State'!$B$16="Yes",IF('Participating State'!C7&gt;0,'Participating State'!$D$21,0),0)</f>
        <v>0</v>
      </c>
      <c r="E11" s="570"/>
      <c r="F11" s="569">
        <f>+IF('Participating State'!$B$16="Yes",IF('Participating State'!E7&gt;0,'Participating State'!$D$21,0),0)</f>
        <v>0</v>
      </c>
      <c r="G11" s="570"/>
      <c r="H11" s="569">
        <f>+IF('Participating State'!$B$16="Yes",IF('Participating State'!G7&gt;0,'Participating State'!$D$21,0),0)</f>
        <v>0</v>
      </c>
      <c r="I11" s="570"/>
      <c r="J11" s="569">
        <f>+IF('Participating State'!$B$16="Yes",IF('Participating State'!I7&gt;0,'Participating State'!$D$21,0),0)</f>
        <v>0</v>
      </c>
      <c r="K11" s="570"/>
      <c r="L11" s="569">
        <f>+IF('Participating State'!$B$16="Yes",IF('Participating State'!K7&gt;0,'Participating State'!$D$21,0),0)</f>
        <v>0</v>
      </c>
      <c r="M11" s="570"/>
      <c r="N11" s="569">
        <f>+IF('Participating State'!$B$16="Yes",IF('Participating State'!M7&gt;0,'Participating State'!$D$21,0),0)</f>
        <v>0</v>
      </c>
      <c r="O11" s="570"/>
      <c r="P11" s="564">
        <f>+IF('Participating State'!$B$16="Yes",IF('Participating State'!O7&gt;0,'Participating State'!$D$21,0),0)</f>
        <v>0</v>
      </c>
      <c r="Q11" s="565"/>
      <c r="R11" s="360"/>
    </row>
    <row r="12" spans="1:26" s="295" customFormat="1" ht="23.65" x14ac:dyDescent="0.4">
      <c r="A12" s="545"/>
      <c r="B12" s="578"/>
      <c r="C12" s="34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62"/>
    </row>
    <row r="13" spans="1:26" ht="13.9" x14ac:dyDescent="0.4">
      <c r="A13" s="525" t="s">
        <v>42</v>
      </c>
      <c r="B13" s="566"/>
      <c r="C13" s="526"/>
      <c r="D13" s="49">
        <f>ROUND(C25*D$26,4)</f>
        <v>95</v>
      </c>
      <c r="E13" s="313">
        <f>(D$11*B23)*D13</f>
        <v>0</v>
      </c>
      <c r="F13" s="29">
        <f>ROUND(C25*F$26,4)</f>
        <v>95</v>
      </c>
      <c r="G13" s="313">
        <f>(F13*B23)*F$11</f>
        <v>0</v>
      </c>
      <c r="H13" s="29">
        <f>ROUND(C25*H$26,4)</f>
        <v>95</v>
      </c>
      <c r="I13" s="313">
        <f>(H13*B23)*H$11</f>
        <v>0</v>
      </c>
      <c r="J13" s="29">
        <f>ROUND(C25*J$26,4)</f>
        <v>95</v>
      </c>
      <c r="K13" s="313">
        <f>(J13*B23)*J$11</f>
        <v>0</v>
      </c>
      <c r="L13" s="29">
        <f>ROUND(C25*L$26,4)</f>
        <v>95</v>
      </c>
      <c r="M13" s="313">
        <f>(L13*B23)*L$11</f>
        <v>0</v>
      </c>
      <c r="N13" s="29">
        <f>ROUND(C25*N$26,4)</f>
        <v>95</v>
      </c>
      <c r="O13" s="313">
        <f>(N13*B23)*N$11</f>
        <v>0</v>
      </c>
      <c r="P13" s="29">
        <f>ROUND(C25*P$26,4)</f>
        <v>95</v>
      </c>
      <c r="Q13" s="314">
        <f>(P13*B23)*P$11</f>
        <v>0</v>
      </c>
      <c r="R13" s="45"/>
      <c r="S13" s="295"/>
    </row>
    <row r="14" spans="1:26" s="319" customFormat="1" ht="13.9" x14ac:dyDescent="0.4">
      <c r="A14" s="525" t="s">
        <v>364</v>
      </c>
      <c r="B14" s="566"/>
      <c r="C14" s="526"/>
      <c r="D14" s="215"/>
      <c r="E14" s="194">
        <f>SUM(E13:E13)</f>
        <v>0</v>
      </c>
      <c r="F14" s="317"/>
      <c r="G14" s="316">
        <f>SUM(G13:G13)</f>
        <v>0</v>
      </c>
      <c r="H14" s="317"/>
      <c r="I14" s="316">
        <f>SUM(I13:I13)</f>
        <v>0</v>
      </c>
      <c r="J14" s="317"/>
      <c r="K14" s="316">
        <f>SUM(K13:K13)</f>
        <v>0</v>
      </c>
      <c r="L14" s="317"/>
      <c r="M14" s="316">
        <f>SUM(M13:M13)</f>
        <v>0</v>
      </c>
      <c r="N14" s="317"/>
      <c r="O14" s="316">
        <f>SUM(O13:O13)</f>
        <v>0</v>
      </c>
      <c r="P14" s="317"/>
      <c r="Q14" s="318">
        <f>SUM(Q13:Q13)</f>
        <v>0</v>
      </c>
      <c r="R14" s="243"/>
    </row>
    <row r="15" spans="1:26" ht="13.9" thickBot="1" x14ac:dyDescent="0.4">
      <c r="A15" s="45"/>
      <c r="C15" s="322"/>
      <c r="D15" s="322"/>
      <c r="Q15" s="296"/>
      <c r="R15" s="45"/>
    </row>
    <row r="16" spans="1:26" ht="14.25" thickBot="1" x14ac:dyDescent="0.45">
      <c r="A16" s="567" t="s">
        <v>365</v>
      </c>
      <c r="B16" s="568"/>
      <c r="C16" s="320">
        <f>SUM(E14:Q14)</f>
        <v>0</v>
      </c>
      <c r="D16" s="323"/>
      <c r="E16" s="324"/>
      <c r="Q16" s="296"/>
      <c r="R16" s="45"/>
    </row>
    <row r="17" spans="1:18" x14ac:dyDescent="0.35">
      <c r="A17" s="45"/>
      <c r="Q17" s="296"/>
      <c r="R17" s="45"/>
    </row>
    <row r="18" spans="1:18" ht="13.9" x14ac:dyDescent="0.4">
      <c r="A18" s="325" t="s">
        <v>49</v>
      </c>
      <c r="B18" s="297"/>
      <c r="Q18" s="296"/>
      <c r="R18" s="45"/>
    </row>
    <row r="19" spans="1:18" ht="13.9" x14ac:dyDescent="0.4">
      <c r="A19" s="326" t="s">
        <v>101</v>
      </c>
      <c r="B19" s="327">
        <f>+IF('Participating State'!$B$16="Yes",'Participating State'!B8,0)</f>
        <v>0</v>
      </c>
      <c r="Q19" s="296"/>
      <c r="R19" s="45"/>
    </row>
    <row r="20" spans="1:18" ht="13.9" x14ac:dyDescent="0.4">
      <c r="A20" s="326" t="s">
        <v>46</v>
      </c>
      <c r="B20" s="327">
        <f>+IF('Participating State'!$B$16="Yes",'Participating State'!B9,0)</f>
        <v>0</v>
      </c>
      <c r="Q20" s="296"/>
      <c r="R20" s="45"/>
    </row>
    <row r="21" spans="1:18" ht="13.9" x14ac:dyDescent="0.4">
      <c r="A21" s="326" t="s">
        <v>47</v>
      </c>
      <c r="B21" s="174">
        <f>B20-B19</f>
        <v>0</v>
      </c>
      <c r="Q21" s="296"/>
      <c r="R21" s="45"/>
    </row>
    <row r="22" spans="1:18" ht="13.9" x14ac:dyDescent="0.4">
      <c r="A22" s="326" t="s">
        <v>85</v>
      </c>
      <c r="B22" s="174">
        <f>IFERROR(B21/B19,0)</f>
        <v>0</v>
      </c>
      <c r="Q22" s="296"/>
      <c r="R22" s="45"/>
    </row>
    <row r="23" spans="1:18" ht="13.9" x14ac:dyDescent="0.4">
      <c r="A23" s="326" t="s">
        <v>48</v>
      </c>
      <c r="B23" s="174">
        <f>B22+1</f>
        <v>1</v>
      </c>
      <c r="Q23" s="296"/>
      <c r="R23" s="45"/>
    </row>
    <row r="24" spans="1:18" x14ac:dyDescent="0.35">
      <c r="A24" s="45"/>
      <c r="Q24" s="296"/>
      <c r="R24" s="45"/>
    </row>
    <row r="25" spans="1:18" x14ac:dyDescent="0.35">
      <c r="A25" s="231" t="s">
        <v>43</v>
      </c>
      <c r="C25" s="363">
        <v>95</v>
      </c>
      <c r="Q25" s="296"/>
      <c r="R25" s="45"/>
    </row>
    <row r="26" spans="1:18" ht="13.9" thickBot="1" x14ac:dyDescent="0.4">
      <c r="A26" s="355" t="s">
        <v>103</v>
      </c>
      <c r="B26" s="334"/>
      <c r="C26" s="334"/>
      <c r="D26" s="38">
        <v>1</v>
      </c>
      <c r="E26" s="334"/>
      <c r="F26" s="38">
        <v>1</v>
      </c>
      <c r="G26" s="334"/>
      <c r="H26" s="38">
        <v>1</v>
      </c>
      <c r="I26" s="334"/>
      <c r="J26" s="38">
        <v>1</v>
      </c>
      <c r="K26" s="334"/>
      <c r="L26" s="38">
        <v>1</v>
      </c>
      <c r="M26" s="334"/>
      <c r="N26" s="38">
        <v>1</v>
      </c>
      <c r="O26" s="334"/>
      <c r="P26" s="38">
        <v>1</v>
      </c>
      <c r="Q26" s="335"/>
      <c r="R26" s="45"/>
    </row>
    <row r="28" spans="1:18" ht="54" customHeight="1" x14ac:dyDescent="0.35">
      <c r="A28" s="577" t="s">
        <v>417</v>
      </c>
      <c r="B28" s="577"/>
      <c r="C28" s="577"/>
      <c r="D28" s="577"/>
      <c r="E28" s="577"/>
      <c r="F28" s="577"/>
      <c r="G28" s="577"/>
      <c r="H28" s="577"/>
      <c r="I28" s="577"/>
      <c r="J28" s="577"/>
      <c r="K28" s="577"/>
      <c r="L28" s="577"/>
      <c r="M28" s="577"/>
      <c r="N28" s="577"/>
      <c r="O28" s="577"/>
      <c r="P28" s="577"/>
      <c r="Q28" s="577"/>
      <c r="R28" s="124"/>
    </row>
  </sheetData>
  <mergeCells count="25">
    <mergeCell ref="A16:B16"/>
    <mergeCell ref="A28:Q28"/>
    <mergeCell ref="L11:M11"/>
    <mergeCell ref="N11:O11"/>
    <mergeCell ref="P11:Q11"/>
    <mergeCell ref="A12:B12"/>
    <mergeCell ref="A13:C13"/>
    <mergeCell ref="A14:C14"/>
    <mergeCell ref="J11:K11"/>
    <mergeCell ref="A10:B10"/>
    <mergeCell ref="A11:C11"/>
    <mergeCell ref="D11:E11"/>
    <mergeCell ref="F11:G11"/>
    <mergeCell ref="H11:I11"/>
    <mergeCell ref="A1:Q1"/>
    <mergeCell ref="A3:Q3"/>
    <mergeCell ref="A6:Q6"/>
    <mergeCell ref="A8:B8"/>
    <mergeCell ref="D8:E8"/>
    <mergeCell ref="F8:G8"/>
    <mergeCell ref="H8:I8"/>
    <mergeCell ref="J8:K8"/>
    <mergeCell ref="L8:M8"/>
    <mergeCell ref="N8:O8"/>
    <mergeCell ref="P8:Q8"/>
  </mergeCells>
  <pageMargins left="0.25" right="0.25" top="0.75" bottom="0.75" header="0.3" footer="0.3"/>
  <pageSetup paperSize="5" scale="55" fitToHeight="0" orientation="landscape" r:id="rId1"/>
  <headerFooter>
    <oddFooter>&amp;L&amp;F&amp;C&amp;A&amp;Rpage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U37"/>
  <sheetViews>
    <sheetView zoomScale="85" zoomScaleNormal="85" workbookViewId="0">
      <selection activeCell="C35" sqref="C35"/>
    </sheetView>
  </sheetViews>
  <sheetFormatPr defaultColWidth="9.1328125" defaultRowHeight="13.5" x14ac:dyDescent="0.35"/>
  <cols>
    <col min="1" max="1" width="63.265625" style="1" customWidth="1"/>
    <col min="2" max="2" width="14.86328125" style="1" customWidth="1"/>
    <col min="3" max="3" width="18.265625" style="1" bestFit="1" customWidth="1"/>
    <col min="4" max="4" width="18.265625" style="1" customWidth="1"/>
    <col min="5" max="5" width="16.73046875" style="1" customWidth="1"/>
    <col min="6" max="6" width="15.265625" style="1" bestFit="1" customWidth="1"/>
    <col min="7" max="7" width="16.73046875" style="1" customWidth="1"/>
    <col min="8" max="8" width="16.1328125" style="1" bestFit="1" customWidth="1"/>
    <col min="9" max="9" width="19.1328125" style="1" bestFit="1" customWidth="1"/>
    <col min="10" max="10" width="18" style="1" bestFit="1" customWidth="1"/>
    <col min="11" max="11" width="16.73046875" style="1" customWidth="1"/>
    <col min="12" max="12" width="18" style="1" customWidth="1"/>
    <col min="13" max="13" width="16.73046875" style="1" customWidth="1"/>
    <col min="14" max="14" width="18" style="1" bestFit="1" customWidth="1"/>
    <col min="15" max="17" width="16.73046875" style="1" customWidth="1"/>
    <col min="18" max="18" width="18.265625" style="1" customWidth="1"/>
    <col min="19" max="19" width="14.265625" style="1" bestFit="1" customWidth="1"/>
    <col min="20" max="16384" width="9.1328125" style="1"/>
  </cols>
  <sheetData>
    <row r="1" spans="1:21" ht="15" x14ac:dyDescent="0.4">
      <c r="A1" s="461" t="s">
        <v>537</v>
      </c>
      <c r="B1" s="461"/>
      <c r="C1" s="461"/>
      <c r="D1" s="461"/>
      <c r="E1" s="461"/>
      <c r="F1" s="461"/>
      <c r="G1" s="461"/>
      <c r="H1" s="461"/>
      <c r="I1" s="461"/>
      <c r="J1" s="461"/>
      <c r="K1" s="461"/>
      <c r="L1" s="461"/>
      <c r="M1" s="461"/>
      <c r="N1" s="461"/>
      <c r="O1" s="461"/>
      <c r="P1" s="461"/>
      <c r="Q1" s="461"/>
      <c r="R1" s="461"/>
    </row>
    <row r="3" spans="1:21" ht="36.75" customHeight="1" x14ac:dyDescent="0.5">
      <c r="A3" s="557" t="s">
        <v>366</v>
      </c>
      <c r="B3" s="557"/>
      <c r="C3" s="557"/>
      <c r="D3" s="557"/>
      <c r="E3" s="557"/>
      <c r="F3" s="557"/>
      <c r="G3" s="557"/>
      <c r="H3" s="557"/>
      <c r="I3" s="557"/>
      <c r="J3" s="557"/>
      <c r="K3" s="557"/>
      <c r="L3" s="557"/>
      <c r="M3" s="557"/>
      <c r="N3" s="557"/>
      <c r="O3" s="557"/>
      <c r="P3" s="557"/>
      <c r="Q3" s="557"/>
      <c r="R3" s="557"/>
      <c r="S3" s="358"/>
      <c r="T3" s="358"/>
      <c r="U3" s="358"/>
    </row>
    <row r="5" spans="1:21" ht="13.9" thickBot="1" x14ac:dyDescent="0.4"/>
    <row r="6" spans="1:21" ht="14.25" customHeight="1" x14ac:dyDescent="0.4">
      <c r="A6" s="558" t="s">
        <v>245</v>
      </c>
      <c r="B6" s="559"/>
      <c r="C6" s="559"/>
      <c r="D6" s="559"/>
      <c r="E6" s="559"/>
      <c r="F6" s="559"/>
      <c r="G6" s="559"/>
      <c r="H6" s="559"/>
      <c r="I6" s="559"/>
      <c r="J6" s="559"/>
      <c r="K6" s="559"/>
      <c r="L6" s="559"/>
      <c r="M6" s="559"/>
      <c r="N6" s="559"/>
      <c r="O6" s="559"/>
      <c r="P6" s="559"/>
      <c r="Q6" s="559"/>
      <c r="R6" s="560"/>
    </row>
    <row r="7" spans="1:21" x14ac:dyDescent="0.35">
      <c r="A7" s="45"/>
      <c r="R7" s="296"/>
    </row>
    <row r="8" spans="1:21" ht="13.9" x14ac:dyDescent="0.4">
      <c r="A8" s="45"/>
      <c r="D8" s="561" t="s">
        <v>9</v>
      </c>
      <c r="E8" s="562"/>
      <c r="F8" s="561" t="s">
        <v>10</v>
      </c>
      <c r="G8" s="562"/>
      <c r="H8" s="561" t="s">
        <v>11</v>
      </c>
      <c r="I8" s="562"/>
      <c r="J8" s="561" t="s">
        <v>12</v>
      </c>
      <c r="K8" s="562"/>
      <c r="L8" s="561" t="s">
        <v>13</v>
      </c>
      <c r="M8" s="562"/>
      <c r="N8" s="561" t="s">
        <v>14</v>
      </c>
      <c r="O8" s="562"/>
      <c r="P8" s="561" t="s">
        <v>15</v>
      </c>
      <c r="Q8" s="563"/>
      <c r="R8" s="337" t="s">
        <v>205</v>
      </c>
    </row>
    <row r="9" spans="1:21" ht="15" hidden="1" customHeight="1" x14ac:dyDescent="0.4">
      <c r="A9" s="45"/>
      <c r="B9" s="297" t="s">
        <v>16</v>
      </c>
      <c r="C9" s="339"/>
      <c r="D9" s="339"/>
      <c r="E9" s="340"/>
      <c r="F9" s="339" t="s">
        <v>18</v>
      </c>
      <c r="G9" s="340"/>
      <c r="H9" s="339" t="s">
        <v>19</v>
      </c>
      <c r="I9" s="340"/>
      <c r="J9" s="339" t="s">
        <v>20</v>
      </c>
      <c r="K9" s="340"/>
      <c r="L9" s="339" t="s">
        <v>21</v>
      </c>
      <c r="M9" s="340"/>
      <c r="N9" s="339" t="s">
        <v>22</v>
      </c>
      <c r="O9" s="340"/>
      <c r="P9" s="339" t="s">
        <v>23</v>
      </c>
      <c r="Q9" s="296"/>
      <c r="R9" s="296"/>
    </row>
    <row r="10" spans="1:21" s="305" customFormat="1" ht="13.9" x14ac:dyDescent="0.4">
      <c r="A10" s="525" t="s">
        <v>105</v>
      </c>
      <c r="B10" s="566"/>
      <c r="C10" s="566"/>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342"/>
      <c r="S10" s="1"/>
    </row>
    <row r="11" spans="1:21" s="308" customFormat="1" ht="13.9" x14ac:dyDescent="0.4">
      <c r="A11" s="525" t="s">
        <v>45</v>
      </c>
      <c r="B11" s="566"/>
      <c r="C11" s="566"/>
      <c r="D11" s="569">
        <f>+IF('Participating State'!$B$16="Yes",IF('Participating State'!C7&gt;0,'Participating State'!$D$22,0),0)</f>
        <v>0</v>
      </c>
      <c r="E11" s="570"/>
      <c r="F11" s="569">
        <f>+IF('Participating State'!$B$16="Yes",IF('Participating State'!E7&gt;0,'Participating State'!$D$22,0),0)</f>
        <v>0</v>
      </c>
      <c r="G11" s="570"/>
      <c r="H11" s="569">
        <f>+IF('Participating State'!$B$16="Yes",IF('Participating State'!G7&gt;0,'Participating State'!$D$22,0),0)</f>
        <v>0</v>
      </c>
      <c r="I11" s="570"/>
      <c r="J11" s="569">
        <f>+IF('Participating State'!$B$16="Yes",IF('Participating State'!I7&gt;0,'Participating State'!$D$22,0),0)</f>
        <v>0</v>
      </c>
      <c r="K11" s="570"/>
      <c r="L11" s="569">
        <f>+IF('Participating State'!$B$16="Yes",IF('Participating State'!K7&gt;0,'Participating State'!$D$22,0),0)</f>
        <v>0</v>
      </c>
      <c r="M11" s="570"/>
      <c r="N11" s="569">
        <f>+IF('Participating State'!$B$16="Yes",IF('Participating State'!M7&gt;0,'Participating State'!$D$22,0),0)</f>
        <v>0</v>
      </c>
      <c r="O11" s="570"/>
      <c r="P11" s="564">
        <f>+IF('Participating State'!$B$16="Yes",IF('Participating State'!O7&gt;0,'Participating State'!$D$22,0),0)</f>
        <v>0</v>
      </c>
      <c r="Q11" s="565"/>
      <c r="R11" s="345"/>
      <c r="S11" s="1"/>
    </row>
    <row r="12" spans="1:21" s="295" customFormat="1" ht="23.65" x14ac:dyDescent="0.4">
      <c r="A12" s="554" t="s">
        <v>30</v>
      </c>
      <c r="B12" s="580"/>
      <c r="C12" s="58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10" t="s">
        <v>217</v>
      </c>
      <c r="S12" s="1"/>
    </row>
    <row r="13" spans="1:21" x14ac:dyDescent="0.35">
      <c r="A13" s="550" t="s">
        <v>32</v>
      </c>
      <c r="B13" s="579"/>
      <c r="C13" s="579"/>
      <c r="D13" s="113">
        <f>ROUND($C$34*D$35,4)</f>
        <v>40</v>
      </c>
      <c r="E13" s="313">
        <f t="shared" ref="E13:E21" si="0">(D13*$B$31)*D$11</f>
        <v>0</v>
      </c>
      <c r="F13" s="113">
        <f>ROUND($C$34*F$35,4)</f>
        <v>40</v>
      </c>
      <c r="G13" s="313">
        <f t="shared" ref="G13:G21" si="1">(F13*$B$31)*F$11</f>
        <v>0</v>
      </c>
      <c r="H13" s="113">
        <f>ROUND($C$34*H$35,4)</f>
        <v>40</v>
      </c>
      <c r="I13" s="313">
        <f t="shared" ref="I13:I21" si="2">(H13*$B$31)*H$11</f>
        <v>0</v>
      </c>
      <c r="J13" s="113">
        <f>ROUND($C$34*J$35,4)</f>
        <v>40</v>
      </c>
      <c r="K13" s="313">
        <f t="shared" ref="K13:K21" si="3">(J13*$B$31)*J$11</f>
        <v>0</v>
      </c>
      <c r="L13" s="113">
        <f>ROUND($C$34*L$35,4)</f>
        <v>40</v>
      </c>
      <c r="M13" s="313">
        <f t="shared" ref="M13:M21" si="4">(L13*$B$31)*L$11</f>
        <v>0</v>
      </c>
      <c r="N13" s="113">
        <f>ROUND($C$34*N$35,4)</f>
        <v>40</v>
      </c>
      <c r="O13" s="313">
        <f t="shared" ref="O13:O21" si="5">(N13*$B$31)*N$11</f>
        <v>0</v>
      </c>
      <c r="P13" s="113">
        <f>ROUND($C$34*P$35,4)</f>
        <v>40</v>
      </c>
      <c r="Q13" s="313">
        <f t="shared" ref="Q13:Q21" si="6">(P13*$B$31)*P$11</f>
        <v>0</v>
      </c>
      <c r="R13" s="314">
        <f>E13+G13+I13+K13+M13+O13+Q13</f>
        <v>0</v>
      </c>
      <c r="T13" s="295"/>
    </row>
    <row r="14" spans="1:21" x14ac:dyDescent="0.35">
      <c r="A14" s="550" t="s">
        <v>33</v>
      </c>
      <c r="B14" s="579"/>
      <c r="C14" s="579"/>
      <c r="D14" s="29">
        <f>ROUND(D13*(1+$C$33),4)</f>
        <v>40.799999999999997</v>
      </c>
      <c r="E14" s="313">
        <f t="shared" si="0"/>
        <v>0</v>
      </c>
      <c r="F14" s="29">
        <f>ROUND(F13*(1+$C$33),4)</f>
        <v>40.799999999999997</v>
      </c>
      <c r="G14" s="313">
        <f t="shared" si="1"/>
        <v>0</v>
      </c>
      <c r="H14" s="29">
        <f>ROUND(H13*(1+$C$33),4)</f>
        <v>40.799999999999997</v>
      </c>
      <c r="I14" s="313">
        <f t="shared" si="2"/>
        <v>0</v>
      </c>
      <c r="J14" s="29">
        <f>ROUND(J13*(1+$C$33),4)</f>
        <v>40.799999999999997</v>
      </c>
      <c r="K14" s="313">
        <f t="shared" si="3"/>
        <v>0</v>
      </c>
      <c r="L14" s="29">
        <f>ROUND(L13*(1+$C$33),4)</f>
        <v>40.799999999999997</v>
      </c>
      <c r="M14" s="313">
        <f t="shared" si="4"/>
        <v>0</v>
      </c>
      <c r="N14" s="29">
        <f>ROUND(N13*(1+$C$33),4)</f>
        <v>40.799999999999997</v>
      </c>
      <c r="O14" s="313">
        <f t="shared" si="5"/>
        <v>0</v>
      </c>
      <c r="P14" s="29">
        <f>ROUND(P13*(1+$C$33),4)</f>
        <v>40.799999999999997</v>
      </c>
      <c r="Q14" s="313">
        <f t="shared" si="6"/>
        <v>0</v>
      </c>
      <c r="R14" s="314">
        <f t="shared" ref="R14:R22" si="7">E14+G14+I14+K14+M14+O14+Q14</f>
        <v>0</v>
      </c>
    </row>
    <row r="15" spans="1:21" x14ac:dyDescent="0.35">
      <c r="A15" s="550" t="s">
        <v>34</v>
      </c>
      <c r="B15" s="579"/>
      <c r="C15" s="579"/>
      <c r="D15" s="29">
        <f>ROUND(D14*(1+$C$33),4)</f>
        <v>41.616</v>
      </c>
      <c r="E15" s="313">
        <f t="shared" si="0"/>
        <v>0</v>
      </c>
      <c r="F15" s="29">
        <f>ROUND(F14*(1+$C$33),4)</f>
        <v>41.616</v>
      </c>
      <c r="G15" s="313">
        <f t="shared" si="1"/>
        <v>0</v>
      </c>
      <c r="H15" s="29">
        <f t="shared" ref="H15:H21" si="8">ROUND(H14*(1+$C$33),4)</f>
        <v>41.616</v>
      </c>
      <c r="I15" s="313">
        <f t="shared" si="2"/>
        <v>0</v>
      </c>
      <c r="J15" s="29">
        <f t="shared" ref="J15:J21" si="9">ROUND(J14*(1+$C$33),4)</f>
        <v>41.616</v>
      </c>
      <c r="K15" s="313">
        <f t="shared" si="3"/>
        <v>0</v>
      </c>
      <c r="L15" s="29">
        <f t="shared" ref="L15:L21" si="10">ROUND(L14*(1+$C$33),4)</f>
        <v>41.616</v>
      </c>
      <c r="M15" s="313">
        <f t="shared" si="4"/>
        <v>0</v>
      </c>
      <c r="N15" s="29">
        <f t="shared" ref="N15:P21" si="11">ROUND(N14*(1+$C$33),4)</f>
        <v>41.616</v>
      </c>
      <c r="O15" s="313">
        <f t="shared" si="5"/>
        <v>0</v>
      </c>
      <c r="P15" s="29">
        <f t="shared" si="11"/>
        <v>41.616</v>
      </c>
      <c r="Q15" s="313">
        <f t="shared" si="6"/>
        <v>0</v>
      </c>
      <c r="R15" s="314">
        <f t="shared" si="7"/>
        <v>0</v>
      </c>
    </row>
    <row r="16" spans="1:21" x14ac:dyDescent="0.35">
      <c r="A16" s="550" t="s">
        <v>35</v>
      </c>
      <c r="B16" s="579"/>
      <c r="C16" s="579"/>
      <c r="D16" s="29">
        <f t="shared" ref="D16:F21" si="12">ROUND(D15*(1+$C$33),4)</f>
        <v>42.448300000000003</v>
      </c>
      <c r="E16" s="313">
        <f t="shared" si="0"/>
        <v>0</v>
      </c>
      <c r="F16" s="29">
        <f t="shared" si="12"/>
        <v>42.448300000000003</v>
      </c>
      <c r="G16" s="313">
        <f t="shared" si="1"/>
        <v>0</v>
      </c>
      <c r="H16" s="29">
        <f t="shared" si="8"/>
        <v>42.448300000000003</v>
      </c>
      <c r="I16" s="313">
        <f t="shared" si="2"/>
        <v>0</v>
      </c>
      <c r="J16" s="29">
        <f t="shared" si="9"/>
        <v>42.448300000000003</v>
      </c>
      <c r="K16" s="313">
        <f t="shared" si="3"/>
        <v>0</v>
      </c>
      <c r="L16" s="29">
        <f t="shared" si="10"/>
        <v>42.448300000000003</v>
      </c>
      <c r="M16" s="313">
        <f t="shared" si="4"/>
        <v>0</v>
      </c>
      <c r="N16" s="29">
        <f t="shared" si="11"/>
        <v>42.448300000000003</v>
      </c>
      <c r="O16" s="313">
        <f t="shared" si="5"/>
        <v>0</v>
      </c>
      <c r="P16" s="29">
        <f t="shared" si="11"/>
        <v>42.448300000000003</v>
      </c>
      <c r="Q16" s="313">
        <f t="shared" si="6"/>
        <v>0</v>
      </c>
      <c r="R16" s="314">
        <f t="shared" si="7"/>
        <v>0</v>
      </c>
    </row>
    <row r="17" spans="1:19" x14ac:dyDescent="0.35">
      <c r="A17" s="550" t="s">
        <v>36</v>
      </c>
      <c r="B17" s="579"/>
      <c r="C17" s="579"/>
      <c r="D17" s="29">
        <f t="shared" si="12"/>
        <v>43.2973</v>
      </c>
      <c r="E17" s="313">
        <f t="shared" si="0"/>
        <v>0</v>
      </c>
      <c r="F17" s="29">
        <f t="shared" si="12"/>
        <v>43.2973</v>
      </c>
      <c r="G17" s="313">
        <f t="shared" si="1"/>
        <v>0</v>
      </c>
      <c r="H17" s="29">
        <f t="shared" si="8"/>
        <v>43.2973</v>
      </c>
      <c r="I17" s="313">
        <f t="shared" si="2"/>
        <v>0</v>
      </c>
      <c r="J17" s="29">
        <f t="shared" si="9"/>
        <v>43.2973</v>
      </c>
      <c r="K17" s="313">
        <f t="shared" si="3"/>
        <v>0</v>
      </c>
      <c r="L17" s="29">
        <f t="shared" si="10"/>
        <v>43.2973</v>
      </c>
      <c r="M17" s="313">
        <f t="shared" si="4"/>
        <v>0</v>
      </c>
      <c r="N17" s="29">
        <f t="shared" si="11"/>
        <v>43.2973</v>
      </c>
      <c r="O17" s="313">
        <f t="shared" si="5"/>
        <v>0</v>
      </c>
      <c r="P17" s="29">
        <f t="shared" si="11"/>
        <v>43.2973</v>
      </c>
      <c r="Q17" s="313">
        <f t="shared" si="6"/>
        <v>0</v>
      </c>
      <c r="R17" s="314">
        <f t="shared" si="7"/>
        <v>0</v>
      </c>
    </row>
    <row r="18" spans="1:19" x14ac:dyDescent="0.35">
      <c r="A18" s="550" t="s">
        <v>37</v>
      </c>
      <c r="B18" s="579"/>
      <c r="C18" s="579"/>
      <c r="D18" s="29">
        <f t="shared" si="12"/>
        <v>44.163200000000003</v>
      </c>
      <c r="E18" s="313">
        <f t="shared" si="0"/>
        <v>0</v>
      </c>
      <c r="F18" s="29">
        <f t="shared" si="12"/>
        <v>44.163200000000003</v>
      </c>
      <c r="G18" s="313">
        <f t="shared" si="1"/>
        <v>0</v>
      </c>
      <c r="H18" s="29">
        <f t="shared" si="8"/>
        <v>44.163200000000003</v>
      </c>
      <c r="I18" s="313">
        <f t="shared" si="2"/>
        <v>0</v>
      </c>
      <c r="J18" s="29">
        <f t="shared" si="9"/>
        <v>44.163200000000003</v>
      </c>
      <c r="K18" s="313">
        <f t="shared" si="3"/>
        <v>0</v>
      </c>
      <c r="L18" s="29">
        <f t="shared" si="10"/>
        <v>44.163200000000003</v>
      </c>
      <c r="M18" s="313">
        <f t="shared" si="4"/>
        <v>0</v>
      </c>
      <c r="N18" s="29">
        <f t="shared" si="11"/>
        <v>44.163200000000003</v>
      </c>
      <c r="O18" s="313">
        <f t="shared" si="5"/>
        <v>0</v>
      </c>
      <c r="P18" s="29">
        <f t="shared" si="11"/>
        <v>44.163200000000003</v>
      </c>
      <c r="Q18" s="313">
        <f t="shared" si="6"/>
        <v>0</v>
      </c>
      <c r="R18" s="314">
        <f t="shared" si="7"/>
        <v>0</v>
      </c>
    </row>
    <row r="19" spans="1:19" x14ac:dyDescent="0.35">
      <c r="A19" s="550" t="s">
        <v>38</v>
      </c>
      <c r="B19" s="579"/>
      <c r="C19" s="579"/>
      <c r="D19" s="29">
        <f t="shared" si="12"/>
        <v>45.046500000000002</v>
      </c>
      <c r="E19" s="313">
        <f t="shared" si="0"/>
        <v>0</v>
      </c>
      <c r="F19" s="29">
        <f t="shared" si="12"/>
        <v>45.046500000000002</v>
      </c>
      <c r="G19" s="313">
        <f t="shared" si="1"/>
        <v>0</v>
      </c>
      <c r="H19" s="29">
        <f t="shared" si="8"/>
        <v>45.046500000000002</v>
      </c>
      <c r="I19" s="313">
        <f t="shared" si="2"/>
        <v>0</v>
      </c>
      <c r="J19" s="29">
        <f t="shared" si="9"/>
        <v>45.046500000000002</v>
      </c>
      <c r="K19" s="313">
        <f t="shared" si="3"/>
        <v>0</v>
      </c>
      <c r="L19" s="29">
        <f t="shared" si="10"/>
        <v>45.046500000000002</v>
      </c>
      <c r="M19" s="313">
        <f t="shared" si="4"/>
        <v>0</v>
      </c>
      <c r="N19" s="29">
        <f t="shared" si="11"/>
        <v>45.046500000000002</v>
      </c>
      <c r="O19" s="313">
        <f t="shared" si="5"/>
        <v>0</v>
      </c>
      <c r="P19" s="29">
        <f t="shared" si="11"/>
        <v>45.046500000000002</v>
      </c>
      <c r="Q19" s="313">
        <f t="shared" si="6"/>
        <v>0</v>
      </c>
      <c r="R19" s="314">
        <f t="shared" si="7"/>
        <v>0</v>
      </c>
    </row>
    <row r="20" spans="1:19" x14ac:dyDescent="0.35">
      <c r="A20" s="550" t="s">
        <v>39</v>
      </c>
      <c r="B20" s="579"/>
      <c r="C20" s="579"/>
      <c r="D20" s="29">
        <f t="shared" si="12"/>
        <v>45.947400000000002</v>
      </c>
      <c r="E20" s="313">
        <f t="shared" si="0"/>
        <v>0</v>
      </c>
      <c r="F20" s="29">
        <f t="shared" si="12"/>
        <v>45.947400000000002</v>
      </c>
      <c r="G20" s="313">
        <f t="shared" si="1"/>
        <v>0</v>
      </c>
      <c r="H20" s="29">
        <f t="shared" si="8"/>
        <v>45.947400000000002</v>
      </c>
      <c r="I20" s="313">
        <f t="shared" si="2"/>
        <v>0</v>
      </c>
      <c r="J20" s="29">
        <f t="shared" si="9"/>
        <v>45.947400000000002</v>
      </c>
      <c r="K20" s="313">
        <f t="shared" si="3"/>
        <v>0</v>
      </c>
      <c r="L20" s="29">
        <f t="shared" si="10"/>
        <v>45.947400000000002</v>
      </c>
      <c r="M20" s="313">
        <f t="shared" si="4"/>
        <v>0</v>
      </c>
      <c r="N20" s="29">
        <f t="shared" si="11"/>
        <v>45.947400000000002</v>
      </c>
      <c r="O20" s="313">
        <f t="shared" si="5"/>
        <v>0</v>
      </c>
      <c r="P20" s="29">
        <f t="shared" si="11"/>
        <v>45.947400000000002</v>
      </c>
      <c r="Q20" s="313">
        <f t="shared" si="6"/>
        <v>0</v>
      </c>
      <c r="R20" s="314">
        <f t="shared" si="7"/>
        <v>0</v>
      </c>
    </row>
    <row r="21" spans="1:19" x14ac:dyDescent="0.35">
      <c r="A21" s="550" t="s">
        <v>40</v>
      </c>
      <c r="B21" s="579"/>
      <c r="C21" s="579"/>
      <c r="D21" s="29">
        <f t="shared" si="12"/>
        <v>46.866300000000003</v>
      </c>
      <c r="E21" s="313">
        <f t="shared" si="0"/>
        <v>0</v>
      </c>
      <c r="F21" s="29">
        <f t="shared" si="12"/>
        <v>46.866300000000003</v>
      </c>
      <c r="G21" s="313">
        <f t="shared" si="1"/>
        <v>0</v>
      </c>
      <c r="H21" s="29">
        <f t="shared" si="8"/>
        <v>46.866300000000003</v>
      </c>
      <c r="I21" s="313">
        <f t="shared" si="2"/>
        <v>0</v>
      </c>
      <c r="J21" s="29">
        <f t="shared" si="9"/>
        <v>46.866300000000003</v>
      </c>
      <c r="K21" s="313">
        <f t="shared" si="3"/>
        <v>0</v>
      </c>
      <c r="L21" s="29">
        <f t="shared" si="10"/>
        <v>46.866300000000003</v>
      </c>
      <c r="M21" s="313">
        <f t="shared" si="4"/>
        <v>0</v>
      </c>
      <c r="N21" s="29">
        <f t="shared" si="11"/>
        <v>46.866300000000003</v>
      </c>
      <c r="O21" s="313">
        <f t="shared" si="5"/>
        <v>0</v>
      </c>
      <c r="P21" s="29">
        <f t="shared" si="11"/>
        <v>46.866300000000003</v>
      </c>
      <c r="Q21" s="313">
        <f t="shared" si="6"/>
        <v>0</v>
      </c>
      <c r="R21" s="314">
        <f t="shared" si="7"/>
        <v>0</v>
      </c>
    </row>
    <row r="22" spans="1:19" s="319" customFormat="1" ht="13.9" x14ac:dyDescent="0.4">
      <c r="A22" s="525" t="s">
        <v>367</v>
      </c>
      <c r="B22" s="566"/>
      <c r="C22" s="566"/>
      <c r="D22" s="215"/>
      <c r="E22" s="194">
        <f>SUM(E13:E21)</f>
        <v>0</v>
      </c>
      <c r="F22" s="317"/>
      <c r="G22" s="316">
        <f>SUM(G13:G21)</f>
        <v>0</v>
      </c>
      <c r="H22" s="317"/>
      <c r="I22" s="316">
        <f>SUM(I13:I21)</f>
        <v>0</v>
      </c>
      <c r="J22" s="317"/>
      <c r="K22" s="316">
        <f>SUM(K13:K21)</f>
        <v>0</v>
      </c>
      <c r="L22" s="317"/>
      <c r="M22" s="316">
        <f>SUM(M13:M21)</f>
        <v>0</v>
      </c>
      <c r="N22" s="317"/>
      <c r="O22" s="316">
        <f>SUM(O13:O21)</f>
        <v>0</v>
      </c>
      <c r="P22" s="317"/>
      <c r="Q22" s="316">
        <f>SUM(Q13:Q21)</f>
        <v>0</v>
      </c>
      <c r="R22" s="364">
        <f t="shared" si="7"/>
        <v>0</v>
      </c>
      <c r="S22" s="1"/>
    </row>
    <row r="23" spans="1:19" s="319" customFormat="1" ht="14.25" thickBot="1" x14ac:dyDescent="0.45">
      <c r="A23" s="228"/>
      <c r="B23" s="297"/>
      <c r="C23" s="297"/>
      <c r="D23" s="297"/>
      <c r="E23" s="297"/>
      <c r="F23" s="297"/>
      <c r="G23" s="297"/>
      <c r="H23" s="297"/>
      <c r="I23" s="297"/>
      <c r="J23" s="297"/>
      <c r="K23" s="297"/>
      <c r="L23" s="297"/>
      <c r="M23" s="297"/>
      <c r="N23" s="297"/>
      <c r="O23" s="297"/>
      <c r="P23" s="297"/>
      <c r="Q23" s="297"/>
      <c r="R23" s="365"/>
      <c r="S23" s="1"/>
    </row>
    <row r="24" spans="1:19" s="319" customFormat="1" ht="14.85" customHeight="1" thickBot="1" x14ac:dyDescent="0.45">
      <c r="A24" s="567" t="s">
        <v>368</v>
      </c>
      <c r="B24" s="568"/>
      <c r="C24" s="581"/>
      <c r="D24" s="320">
        <f>R22</f>
        <v>0</v>
      </c>
      <c r="E24" s="297"/>
      <c r="F24" s="297"/>
      <c r="G24" s="297"/>
      <c r="H24" s="297"/>
      <c r="I24" s="297"/>
      <c r="J24" s="297"/>
      <c r="K24" s="297"/>
      <c r="L24" s="297"/>
      <c r="M24" s="297"/>
      <c r="N24" s="297"/>
      <c r="O24" s="297"/>
      <c r="P24" s="297"/>
      <c r="Q24" s="297"/>
      <c r="R24" s="365"/>
      <c r="S24" s="1"/>
    </row>
    <row r="25" spans="1:19" x14ac:dyDescent="0.35">
      <c r="A25" s="45"/>
      <c r="R25" s="296"/>
    </row>
    <row r="26" spans="1:19" ht="13.9" x14ac:dyDescent="0.4">
      <c r="A26" s="325" t="s">
        <v>49</v>
      </c>
      <c r="B26" s="297"/>
      <c r="R26" s="296"/>
    </row>
    <row r="27" spans="1:19" ht="13.9" x14ac:dyDescent="0.4">
      <c r="A27" s="326" t="s">
        <v>101</v>
      </c>
      <c r="B27" s="327">
        <f>+IF('Participating State'!$B$16="Yes",'Participating State'!B8,0)</f>
        <v>0</v>
      </c>
      <c r="R27" s="296"/>
    </row>
    <row r="28" spans="1:19" ht="13.9" x14ac:dyDescent="0.4">
      <c r="A28" s="326" t="s">
        <v>46</v>
      </c>
      <c r="B28" s="327">
        <f>+IF('Participating State'!$B$16="Yes",'Participating State'!B9,0)</f>
        <v>0</v>
      </c>
      <c r="R28" s="296"/>
    </row>
    <row r="29" spans="1:19" ht="13.9" x14ac:dyDescent="0.4">
      <c r="A29" s="326" t="s">
        <v>47</v>
      </c>
      <c r="B29" s="174">
        <f>B28-B27</f>
        <v>0</v>
      </c>
      <c r="R29" s="296"/>
    </row>
    <row r="30" spans="1:19" ht="13.9" x14ac:dyDescent="0.4">
      <c r="A30" s="326" t="s">
        <v>85</v>
      </c>
      <c r="B30" s="174">
        <f>IFERROR(B29/B27,0)</f>
        <v>0</v>
      </c>
      <c r="R30" s="296"/>
    </row>
    <row r="31" spans="1:19" ht="13.9" x14ac:dyDescent="0.4">
      <c r="A31" s="326" t="s">
        <v>48</v>
      </c>
      <c r="B31" s="174">
        <f>B30+1</f>
        <v>1</v>
      </c>
      <c r="R31" s="296"/>
    </row>
    <row r="32" spans="1:19" x14ac:dyDescent="0.35">
      <c r="A32" s="45"/>
      <c r="R32" s="296"/>
    </row>
    <row r="33" spans="1:18" x14ac:dyDescent="0.35">
      <c r="A33" s="231" t="s">
        <v>27</v>
      </c>
      <c r="C33" s="366">
        <v>0.02</v>
      </c>
      <c r="R33" s="296"/>
    </row>
    <row r="34" spans="1:18" x14ac:dyDescent="0.35">
      <c r="A34" s="231" t="s">
        <v>43</v>
      </c>
      <c r="C34" s="363">
        <v>40</v>
      </c>
      <c r="R34" s="296"/>
    </row>
    <row r="35" spans="1:18" ht="13.9" thickBot="1" x14ac:dyDescent="0.4">
      <c r="A35" s="355" t="s">
        <v>29</v>
      </c>
      <c r="B35" s="334"/>
      <c r="C35" s="334"/>
      <c r="D35" s="38">
        <v>1</v>
      </c>
      <c r="E35" s="334"/>
      <c r="F35" s="38">
        <v>1</v>
      </c>
      <c r="G35" s="334"/>
      <c r="H35" s="38">
        <v>1</v>
      </c>
      <c r="I35" s="334"/>
      <c r="J35" s="38">
        <v>1</v>
      </c>
      <c r="K35" s="334"/>
      <c r="L35" s="38">
        <v>1</v>
      </c>
      <c r="M35" s="334"/>
      <c r="N35" s="38">
        <v>1</v>
      </c>
      <c r="O35" s="334"/>
      <c r="P35" s="38">
        <v>1</v>
      </c>
      <c r="Q35" s="334"/>
      <c r="R35" s="335"/>
    </row>
    <row r="37" spans="1:18" ht="64.5" customHeight="1" x14ac:dyDescent="0.35">
      <c r="A37" s="577" t="s">
        <v>418</v>
      </c>
      <c r="B37" s="577"/>
      <c r="C37" s="577"/>
      <c r="D37" s="577"/>
      <c r="E37" s="577"/>
      <c r="F37" s="577"/>
      <c r="G37" s="577"/>
      <c r="H37" s="577"/>
      <c r="I37" s="577"/>
      <c r="J37" s="577"/>
      <c r="K37" s="577"/>
      <c r="L37" s="577"/>
      <c r="M37" s="577"/>
      <c r="N37" s="577"/>
      <c r="O37" s="577"/>
      <c r="P37" s="577"/>
      <c r="Q37" s="577"/>
      <c r="R37" s="577"/>
    </row>
  </sheetData>
  <mergeCells count="32">
    <mergeCell ref="A21:C21"/>
    <mergeCell ref="A22:C22"/>
    <mergeCell ref="A24:C24"/>
    <mergeCell ref="A37:R37"/>
    <mergeCell ref="A15:C15"/>
    <mergeCell ref="A16:C16"/>
    <mergeCell ref="A17:C17"/>
    <mergeCell ref="A18:C18"/>
    <mergeCell ref="A19:C19"/>
    <mergeCell ref="A20:C20"/>
    <mergeCell ref="L11:M11"/>
    <mergeCell ref="N11:O11"/>
    <mergeCell ref="P11:Q11"/>
    <mergeCell ref="A12:C12"/>
    <mergeCell ref="A13:C13"/>
    <mergeCell ref="H11:I11"/>
    <mergeCell ref="J11:K11"/>
    <mergeCell ref="A14:C14"/>
    <mergeCell ref="A10:C10"/>
    <mergeCell ref="A11:C11"/>
    <mergeCell ref="D11:E11"/>
    <mergeCell ref="F11:G11"/>
    <mergeCell ref="A1:R1"/>
    <mergeCell ref="A3:R3"/>
    <mergeCell ref="A6:R6"/>
    <mergeCell ref="D8:E8"/>
    <mergeCell ref="F8:G8"/>
    <mergeCell ref="H8:I8"/>
    <mergeCell ref="J8:K8"/>
    <mergeCell ref="L8:M8"/>
    <mergeCell ref="N8:O8"/>
    <mergeCell ref="P8:Q8"/>
  </mergeCells>
  <pageMargins left="0.25" right="0.25" top="0.75" bottom="0.75" header="0.3" footer="0.3"/>
  <pageSetup paperSize="5" scale="39" fitToHeight="0" orientation="landscape" r:id="rId1"/>
  <headerFooter>
    <oddFooter>&amp;L&amp;F&amp;C&amp;A&amp;Rpage &amp;P of &amp;N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AM25"/>
  <sheetViews>
    <sheetView zoomScale="85" zoomScaleNormal="85" workbookViewId="0">
      <selection activeCell="C13" sqref="C13"/>
    </sheetView>
  </sheetViews>
  <sheetFormatPr defaultColWidth="9.1328125" defaultRowHeight="13.5" x14ac:dyDescent="0.35"/>
  <cols>
    <col min="1" max="1" width="54.265625" style="1" customWidth="1"/>
    <col min="2" max="2" width="14.265625" style="1" customWidth="1"/>
    <col min="3" max="3" width="19.73046875" style="1" customWidth="1"/>
    <col min="4" max="4" width="21" style="1" customWidth="1"/>
    <col min="5" max="5" width="16.73046875" style="1" customWidth="1"/>
    <col min="6" max="6" width="23.73046875" style="1" bestFit="1" customWidth="1"/>
    <col min="7" max="7" width="16.73046875" style="1" customWidth="1"/>
    <col min="8" max="8" width="23.73046875" style="1" bestFit="1" customWidth="1"/>
    <col min="9" max="9" width="16.73046875" style="1" customWidth="1"/>
    <col min="10" max="10" width="23.86328125" style="1" customWidth="1"/>
    <col min="11" max="11" width="16.73046875" style="1" customWidth="1"/>
    <col min="12" max="12" width="23.73046875" style="1" bestFit="1" customWidth="1"/>
    <col min="13" max="13" width="16.73046875" style="1" customWidth="1"/>
    <col min="14" max="14" width="23.73046875" style="1" bestFit="1" customWidth="1"/>
    <col min="15" max="15" width="16.73046875" style="1" customWidth="1"/>
    <col min="16" max="16" width="23.73046875" style="1" bestFit="1" customWidth="1"/>
    <col min="17" max="17" width="16.73046875" style="1" customWidth="1"/>
    <col min="18" max="18" width="23.73046875" style="1" bestFit="1" customWidth="1"/>
    <col min="19" max="16384" width="9.1328125" style="1"/>
  </cols>
  <sheetData>
    <row r="1" spans="1:19" ht="15" x14ac:dyDescent="0.4">
      <c r="A1" s="461" t="s">
        <v>537</v>
      </c>
      <c r="B1" s="461"/>
      <c r="C1" s="461"/>
      <c r="D1" s="461"/>
      <c r="E1" s="461"/>
      <c r="F1" s="461"/>
      <c r="G1" s="461"/>
      <c r="H1" s="461"/>
      <c r="I1" s="461"/>
      <c r="J1" s="461"/>
      <c r="K1" s="461"/>
      <c r="L1" s="461"/>
      <c r="M1" s="461"/>
      <c r="N1" s="461"/>
      <c r="O1" s="461"/>
      <c r="P1" s="461"/>
      <c r="Q1" s="461"/>
      <c r="R1" s="461"/>
    </row>
    <row r="3" spans="1:19" s="295" customFormat="1" ht="36.75" customHeight="1" x14ac:dyDescent="0.5">
      <c r="A3" s="557" t="s">
        <v>369</v>
      </c>
      <c r="B3" s="557"/>
      <c r="C3" s="557"/>
      <c r="D3" s="557"/>
      <c r="E3" s="557"/>
      <c r="F3" s="557"/>
      <c r="G3" s="557"/>
      <c r="H3" s="557"/>
      <c r="I3" s="557"/>
      <c r="J3" s="557"/>
      <c r="K3" s="557"/>
      <c r="L3" s="557"/>
      <c r="M3" s="557"/>
      <c r="N3" s="557"/>
      <c r="O3" s="557"/>
      <c r="P3" s="557"/>
      <c r="Q3" s="557"/>
      <c r="R3" s="557"/>
    </row>
    <row r="5" spans="1:19" ht="13.9" thickBot="1" x14ac:dyDescent="0.4"/>
    <row r="6" spans="1:19" ht="13.9" x14ac:dyDescent="0.4">
      <c r="A6" s="558" t="s">
        <v>296</v>
      </c>
      <c r="B6" s="559"/>
      <c r="C6" s="559"/>
      <c r="D6" s="559"/>
      <c r="E6" s="559"/>
      <c r="F6" s="559"/>
      <c r="G6" s="559"/>
      <c r="H6" s="559"/>
      <c r="I6" s="559"/>
      <c r="J6" s="559"/>
      <c r="K6" s="559"/>
      <c r="L6" s="559"/>
      <c r="M6" s="559"/>
      <c r="N6" s="559"/>
      <c r="O6" s="559"/>
      <c r="P6" s="559"/>
      <c r="Q6" s="559"/>
      <c r="R6" s="560"/>
    </row>
    <row r="7" spans="1:19" x14ac:dyDescent="0.35">
      <c r="A7" s="45"/>
      <c r="R7" s="296"/>
    </row>
    <row r="8" spans="1:19" ht="13.9" x14ac:dyDescent="0.4">
      <c r="A8" s="45"/>
      <c r="B8" s="297" t="s">
        <v>7</v>
      </c>
      <c r="C8" s="561" t="s">
        <v>8</v>
      </c>
      <c r="D8" s="562"/>
      <c r="E8" s="561" t="s">
        <v>9</v>
      </c>
      <c r="F8" s="562"/>
      <c r="G8" s="561" t="s">
        <v>10</v>
      </c>
      <c r="H8" s="562"/>
      <c r="I8" s="561" t="s">
        <v>11</v>
      </c>
      <c r="J8" s="562"/>
      <c r="K8" s="561" t="s">
        <v>12</v>
      </c>
      <c r="L8" s="562"/>
      <c r="M8" s="561" t="s">
        <v>13</v>
      </c>
      <c r="N8" s="562"/>
      <c r="O8" s="561" t="s">
        <v>14</v>
      </c>
      <c r="P8" s="562"/>
      <c r="Q8" s="561" t="s">
        <v>15</v>
      </c>
      <c r="R8" s="563"/>
    </row>
    <row r="9" spans="1:19" s="305" customFormat="1" ht="13.9" x14ac:dyDescent="0.4">
      <c r="A9" s="298"/>
      <c r="B9" s="297" t="s">
        <v>105</v>
      </c>
      <c r="C9" s="299"/>
      <c r="D9" s="300"/>
      <c r="E9" s="301">
        <v>0</v>
      </c>
      <c r="F9" s="302">
        <v>249999</v>
      </c>
      <c r="G9" s="303">
        <v>250000</v>
      </c>
      <c r="H9" s="302">
        <v>399999</v>
      </c>
      <c r="I9" s="303">
        <v>400000</v>
      </c>
      <c r="J9" s="302">
        <v>899999</v>
      </c>
      <c r="K9" s="303">
        <v>900000</v>
      </c>
      <c r="L9" s="302">
        <v>1349999</v>
      </c>
      <c r="M9" s="303">
        <v>1350000</v>
      </c>
      <c r="N9" s="302">
        <v>1799999</v>
      </c>
      <c r="O9" s="303">
        <v>1800000</v>
      </c>
      <c r="P9" s="302">
        <v>3999999</v>
      </c>
      <c r="Q9" s="303">
        <v>4000000</v>
      </c>
      <c r="R9" s="304" t="s">
        <v>104</v>
      </c>
    </row>
    <row r="10" spans="1:19" s="308" customFormat="1" ht="13.9" x14ac:dyDescent="0.4">
      <c r="A10" s="306"/>
      <c r="B10" s="307" t="s">
        <v>106</v>
      </c>
      <c r="C10" s="299"/>
      <c r="D10" s="300"/>
      <c r="E10" s="569">
        <f>+IF('Participating State'!$B$17="Yes",'Participating State'!C7,0)</f>
        <v>0</v>
      </c>
      <c r="F10" s="570"/>
      <c r="G10" s="564">
        <f>+IF('Participating State'!$B$17="Yes",'Participating State'!E7,0)</f>
        <v>0</v>
      </c>
      <c r="H10" s="571"/>
      <c r="I10" s="564">
        <f>+IF('Participating State'!$B$17="Yes",'Participating State'!G7,0)</f>
        <v>0</v>
      </c>
      <c r="J10" s="571"/>
      <c r="K10" s="564">
        <f>+IF('Participating State'!$B$17="Yes",'Participating State'!I7,0)</f>
        <v>0</v>
      </c>
      <c r="L10" s="571"/>
      <c r="M10" s="564">
        <f>+IF('Participating State'!$B$17="Yes",'Participating State'!K7,0)</f>
        <v>0</v>
      </c>
      <c r="N10" s="571"/>
      <c r="O10" s="564">
        <f>+IF('Participating State'!$B$17="Yes",'Participating State'!M7,0)</f>
        <v>0</v>
      </c>
      <c r="P10" s="571"/>
      <c r="Q10" s="564">
        <f>+IF('Participating State'!$B$17="Yes",'Participating State'!O7,0)</f>
        <v>0</v>
      </c>
      <c r="R10" s="565"/>
      <c r="S10" s="305"/>
    </row>
    <row r="11" spans="1:19" s="295" customFormat="1" ht="13.9" x14ac:dyDescent="0.4">
      <c r="A11" s="309"/>
      <c r="C11" s="47" t="s">
        <v>24</v>
      </c>
      <c r="D11" s="47" t="s">
        <v>219</v>
      </c>
      <c r="E11" s="47" t="s">
        <v>25</v>
      </c>
      <c r="F11" s="48" t="s">
        <v>229</v>
      </c>
      <c r="G11" s="47" t="s">
        <v>25</v>
      </c>
      <c r="H11" s="48" t="s">
        <v>229</v>
      </c>
      <c r="I11" s="47" t="s">
        <v>25</v>
      </c>
      <c r="J11" s="48" t="s">
        <v>229</v>
      </c>
      <c r="K11" s="47" t="s">
        <v>25</v>
      </c>
      <c r="L11" s="48" t="s">
        <v>229</v>
      </c>
      <c r="M11" s="47" t="s">
        <v>25</v>
      </c>
      <c r="N11" s="48" t="s">
        <v>229</v>
      </c>
      <c r="O11" s="27" t="s">
        <v>25</v>
      </c>
      <c r="P11" s="48" t="s">
        <v>229</v>
      </c>
      <c r="Q11" s="47" t="s">
        <v>25</v>
      </c>
      <c r="R11" s="310" t="s">
        <v>229</v>
      </c>
    </row>
    <row r="12" spans="1:19" ht="13.9" x14ac:dyDescent="0.4">
      <c r="A12" s="525" t="s">
        <v>102</v>
      </c>
      <c r="B12" s="526"/>
      <c r="C12" s="311">
        <v>2000000</v>
      </c>
      <c r="D12" s="312">
        <f>C12*B22</f>
        <v>2000000</v>
      </c>
      <c r="E12" s="29">
        <f>ROUND($C$24*E$25,4)</f>
        <v>1</v>
      </c>
      <c r="F12" s="313">
        <f>MAX(ROUND(((E$10)*E12)*B22,2),0)</f>
        <v>0</v>
      </c>
      <c r="G12" s="29">
        <f>ROUND($C$24*G$25,4)</f>
        <v>0.9</v>
      </c>
      <c r="H12" s="313">
        <f>MAX(ROUND(((G$10)*G12)*B22,2),0)</f>
        <v>0</v>
      </c>
      <c r="I12" s="29">
        <f>ROUND($C$24*I$25,4)</f>
        <v>0.8</v>
      </c>
      <c r="J12" s="313">
        <f>MAX(ROUND(((I$10)*I12)*B22,2),0)</f>
        <v>0</v>
      </c>
      <c r="K12" s="29">
        <f>ROUND($C$24*K$25,4)</f>
        <v>0.7</v>
      </c>
      <c r="L12" s="313">
        <f>MAX(ROUND(((K$10)*K12)*B22,2),0)</f>
        <v>0</v>
      </c>
      <c r="M12" s="29">
        <f>ROUND($C$24*M$25,4)</f>
        <v>0.65</v>
      </c>
      <c r="N12" s="313">
        <f>MAX(ROUND(((M$10)*M12)*B22,2),0)</f>
        <v>0</v>
      </c>
      <c r="O12" s="29">
        <f>ROUND($C$24*O$25,4)</f>
        <v>0.6</v>
      </c>
      <c r="P12" s="313">
        <f>MAX(ROUND(((O$10)*O12)*B22,2),0)</f>
        <v>0</v>
      </c>
      <c r="Q12" s="29">
        <f>ROUND($C$24*Q$25,4)</f>
        <v>0.5</v>
      </c>
      <c r="R12" s="314">
        <f>MAX(ROUND(((Q$10)*Q12)*B22,2),0)</f>
        <v>0</v>
      </c>
    </row>
    <row r="13" spans="1:19" s="319" customFormat="1" ht="13.9" x14ac:dyDescent="0.4">
      <c r="A13" s="525" t="s">
        <v>370</v>
      </c>
      <c r="B13" s="566"/>
      <c r="C13" s="315">
        <f>D12</f>
        <v>2000000</v>
      </c>
      <c r="D13" s="316"/>
      <c r="E13" s="317"/>
      <c r="F13" s="316">
        <f>SUM(F12:F12)</f>
        <v>0</v>
      </c>
      <c r="G13" s="317"/>
      <c r="H13" s="316">
        <f>SUM(H12:H12)</f>
        <v>0</v>
      </c>
      <c r="I13" s="317"/>
      <c r="J13" s="316">
        <f>SUM(J12:J12)</f>
        <v>0</v>
      </c>
      <c r="K13" s="317"/>
      <c r="L13" s="316">
        <f>SUM(L12:L12)</f>
        <v>0</v>
      </c>
      <c r="M13" s="317"/>
      <c r="N13" s="316">
        <f>SUM(N12:N12)</f>
        <v>0</v>
      </c>
      <c r="O13" s="317"/>
      <c r="P13" s="316">
        <f>SUM(P12:P12)</f>
        <v>0</v>
      </c>
      <c r="Q13" s="317"/>
      <c r="R13" s="318">
        <f>SUM(R12:R12)</f>
        <v>0</v>
      </c>
    </row>
    <row r="14" spans="1:19" ht="13.9" thickBot="1" x14ac:dyDescent="0.4">
      <c r="A14" s="45"/>
      <c r="R14" s="296"/>
    </row>
    <row r="15" spans="1:19" ht="14.25" thickBot="1" x14ac:dyDescent="0.45">
      <c r="A15" s="567" t="s">
        <v>371</v>
      </c>
      <c r="B15" s="568"/>
      <c r="C15" s="320">
        <f>SUM(E13:R13)+C13</f>
        <v>2000000</v>
      </c>
      <c r="D15" s="297"/>
      <c r="E15" s="321"/>
      <c r="F15" s="322"/>
      <c r="P15" s="308"/>
      <c r="R15" s="296"/>
    </row>
    <row r="16" spans="1:19" ht="13.9" x14ac:dyDescent="0.4">
      <c r="A16" s="228"/>
      <c r="B16" s="297"/>
      <c r="C16" s="323"/>
      <c r="D16" s="297"/>
      <c r="E16" s="324"/>
      <c r="P16" s="308"/>
      <c r="R16" s="296"/>
    </row>
    <row r="17" spans="1:39" ht="14.25" x14ac:dyDescent="0.45">
      <c r="A17" s="325" t="s">
        <v>49</v>
      </c>
      <c r="B17" s="297"/>
      <c r="C17" s="66"/>
      <c r="D17" s="297"/>
      <c r="E17" s="324"/>
      <c r="P17" s="308"/>
      <c r="R17" s="296"/>
      <c r="AM17" s="1" t="s">
        <v>100</v>
      </c>
    </row>
    <row r="18" spans="1:39" ht="13.9" x14ac:dyDescent="0.4">
      <c r="A18" s="326" t="s">
        <v>101</v>
      </c>
      <c r="B18" s="327">
        <f>+IF('Participating State'!$B$17="Yes",'Participating State'!B8,0)</f>
        <v>0</v>
      </c>
      <c r="C18" s="323"/>
      <c r="D18" s="297"/>
      <c r="E18" s="324"/>
      <c r="P18" s="308"/>
      <c r="R18" s="296"/>
    </row>
    <row r="19" spans="1:39" ht="14.25" x14ac:dyDescent="0.45">
      <c r="A19" s="326" t="s">
        <v>46</v>
      </c>
      <c r="B19" s="327">
        <f>+IF('Participating State'!$B$17="Yes",'Participating State'!B9,0)</f>
        <v>0</v>
      </c>
      <c r="C19" s="66"/>
      <c r="D19" s="297"/>
      <c r="E19" s="328"/>
      <c r="P19" s="308"/>
      <c r="R19" s="296"/>
    </row>
    <row r="20" spans="1:39" ht="13.9" x14ac:dyDescent="0.4">
      <c r="A20" s="326" t="s">
        <v>47</v>
      </c>
      <c r="B20" s="174">
        <f>B19-B18</f>
        <v>0</v>
      </c>
      <c r="C20" s="323"/>
      <c r="D20" s="297"/>
      <c r="E20" s="324"/>
      <c r="P20" s="308"/>
      <c r="R20" s="296"/>
    </row>
    <row r="21" spans="1:39" ht="13.9" x14ac:dyDescent="0.4">
      <c r="A21" s="326" t="s">
        <v>85</v>
      </c>
      <c r="B21" s="174">
        <f>IFERROR(B20/B18,0)</f>
        <v>0</v>
      </c>
      <c r="C21" s="323"/>
      <c r="D21" s="297"/>
      <c r="E21" s="324"/>
      <c r="P21" s="308"/>
      <c r="R21" s="296"/>
    </row>
    <row r="22" spans="1:39" ht="13.9" x14ac:dyDescent="0.4">
      <c r="A22" s="326" t="s">
        <v>48</v>
      </c>
      <c r="B22" s="174">
        <f>B21+1</f>
        <v>1</v>
      </c>
      <c r="C22" s="323"/>
      <c r="D22" s="297"/>
      <c r="E22" s="324"/>
      <c r="P22" s="308"/>
      <c r="R22" s="296"/>
    </row>
    <row r="23" spans="1:39" x14ac:dyDescent="0.35">
      <c r="A23" s="329"/>
      <c r="J23" s="330"/>
      <c r="R23" s="296"/>
    </row>
    <row r="24" spans="1:39" x14ac:dyDescent="0.35">
      <c r="A24" s="45" t="s">
        <v>28</v>
      </c>
      <c r="C24" s="331">
        <v>1</v>
      </c>
      <c r="I24" s="332"/>
      <c r="R24" s="296"/>
    </row>
    <row r="25" spans="1:39" ht="13.9" thickBot="1" x14ac:dyDescent="0.4">
      <c r="A25" s="333" t="s">
        <v>103</v>
      </c>
      <c r="B25" s="334"/>
      <c r="C25" s="334"/>
      <c r="D25" s="334"/>
      <c r="E25" s="458">
        <v>1</v>
      </c>
      <c r="F25" s="459"/>
      <c r="G25" s="458">
        <v>0.9</v>
      </c>
      <c r="H25" s="459"/>
      <c r="I25" s="458">
        <v>0.8</v>
      </c>
      <c r="J25" s="459"/>
      <c r="K25" s="458">
        <v>0.7</v>
      </c>
      <c r="L25" s="459"/>
      <c r="M25" s="458">
        <v>0.65</v>
      </c>
      <c r="N25" s="459"/>
      <c r="O25" s="458">
        <v>0.6</v>
      </c>
      <c r="P25" s="459"/>
      <c r="Q25" s="458">
        <v>0.5</v>
      </c>
      <c r="R25" s="335"/>
    </row>
  </sheetData>
  <mergeCells count="21">
    <mergeCell ref="Q10:R10"/>
    <mergeCell ref="A12:B12"/>
    <mergeCell ref="A13:B13"/>
    <mergeCell ref="A15:B15"/>
    <mergeCell ref="E10:F10"/>
    <mergeCell ref="G10:H10"/>
    <mergeCell ref="I10:J10"/>
    <mergeCell ref="K10:L10"/>
    <mergeCell ref="M10:N10"/>
    <mergeCell ref="O10:P10"/>
    <mergeCell ref="A1:R1"/>
    <mergeCell ref="A3:R3"/>
    <mergeCell ref="A6:R6"/>
    <mergeCell ref="C8:D8"/>
    <mergeCell ref="E8:F8"/>
    <mergeCell ref="G8:H8"/>
    <mergeCell ref="I8:J8"/>
    <mergeCell ref="K8:L8"/>
    <mergeCell ref="M8:N8"/>
    <mergeCell ref="O8:P8"/>
    <mergeCell ref="Q8:R8"/>
  </mergeCells>
  <pageMargins left="0.25" right="0.25" top="0.75" bottom="0.75" header="0.3" footer="0.3"/>
  <pageSetup scale="35" fitToHeight="0" orientation="landscape" r:id="rId1"/>
  <headerFooter>
    <oddFooter>&amp;L&amp;F&amp;C&amp;A&amp;Rpage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AA35"/>
  <sheetViews>
    <sheetView topLeftCell="A2" zoomScale="85" zoomScaleNormal="85" workbookViewId="0">
      <selection activeCell="C35" sqref="C35"/>
    </sheetView>
  </sheetViews>
  <sheetFormatPr defaultColWidth="9.1328125" defaultRowHeight="13.5" x14ac:dyDescent="0.35"/>
  <cols>
    <col min="1" max="1" width="59.73046875" style="1" customWidth="1"/>
    <col min="2" max="2" width="13.73046875" style="1" customWidth="1"/>
    <col min="3" max="3" width="20.1328125" style="1" customWidth="1"/>
    <col min="4" max="4" width="19.73046875" style="1" customWidth="1"/>
    <col min="5" max="5" width="12.73046875" style="1" customWidth="1"/>
    <col min="6" max="6" width="18" style="1" customWidth="1"/>
    <col min="7" max="7" width="18.73046875" style="1" customWidth="1"/>
    <col min="8" max="8" width="12.73046875" style="1" customWidth="1"/>
    <col min="9" max="9" width="16.73046875" style="1" customWidth="1"/>
    <col min="10" max="10" width="18.73046875" style="1" customWidth="1"/>
    <col min="11" max="11" width="12.73046875" style="1" customWidth="1"/>
    <col min="12" max="12" width="16.73046875" style="1" customWidth="1"/>
    <col min="13" max="13" width="18.73046875" style="1" customWidth="1"/>
    <col min="14" max="14" width="12.73046875" style="1" customWidth="1"/>
    <col min="15" max="15" width="16.73046875" style="1" customWidth="1"/>
    <col min="16" max="16" width="18.73046875" style="1" customWidth="1"/>
    <col min="17" max="17" width="12.73046875" style="1" customWidth="1"/>
    <col min="18" max="18" width="16.73046875" style="1" customWidth="1"/>
    <col min="19" max="19" width="18.73046875" style="1" customWidth="1"/>
    <col min="20" max="20" width="12.73046875" style="1" customWidth="1"/>
    <col min="21" max="21" width="16.73046875" style="1" customWidth="1"/>
    <col min="22" max="22" width="18.73046875" style="1" customWidth="1"/>
    <col min="23" max="23" width="12.73046875" style="1" customWidth="1"/>
    <col min="24" max="24" width="16.73046875" style="1" customWidth="1"/>
    <col min="25" max="26" width="18.73046875" style="1" customWidth="1"/>
    <col min="27" max="27" width="15.1328125" style="1" bestFit="1" customWidth="1"/>
    <col min="28" max="16384" width="9.1328125" style="1"/>
  </cols>
  <sheetData>
    <row r="1" spans="1:27" ht="15" x14ac:dyDescent="0.4">
      <c r="A1" s="461" t="s">
        <v>537</v>
      </c>
      <c r="B1" s="461"/>
      <c r="C1" s="461"/>
      <c r="D1" s="461"/>
      <c r="E1" s="461"/>
      <c r="F1" s="461"/>
      <c r="G1" s="461"/>
      <c r="H1" s="461"/>
      <c r="I1" s="461"/>
      <c r="J1" s="461"/>
      <c r="K1" s="461"/>
      <c r="L1" s="461"/>
      <c r="M1" s="461"/>
      <c r="N1" s="461"/>
      <c r="O1" s="461"/>
      <c r="P1" s="461"/>
      <c r="Q1" s="461"/>
      <c r="R1" s="461"/>
      <c r="S1" s="461"/>
      <c r="T1" s="461"/>
      <c r="U1" s="461"/>
      <c r="V1" s="461"/>
      <c r="W1" s="461"/>
      <c r="X1" s="461"/>
      <c r="Y1" s="461"/>
      <c r="Z1" s="461"/>
    </row>
    <row r="3" spans="1:27" ht="42.75" customHeight="1" x14ac:dyDescent="0.5">
      <c r="A3" s="557" t="s">
        <v>372</v>
      </c>
      <c r="B3" s="557"/>
      <c r="C3" s="557"/>
      <c r="D3" s="557"/>
      <c r="E3" s="557"/>
      <c r="F3" s="557"/>
      <c r="G3" s="557"/>
      <c r="H3" s="557"/>
      <c r="I3" s="557"/>
      <c r="J3" s="557"/>
      <c r="K3" s="557"/>
      <c r="L3" s="557"/>
      <c r="M3" s="557"/>
      <c r="N3" s="557"/>
      <c r="O3" s="557"/>
      <c r="P3" s="557"/>
      <c r="Q3" s="557"/>
      <c r="R3" s="557"/>
      <c r="S3" s="557"/>
      <c r="T3" s="557"/>
      <c r="U3" s="557"/>
      <c r="V3" s="557"/>
      <c r="W3" s="557"/>
      <c r="X3" s="557"/>
      <c r="Y3" s="557"/>
      <c r="Z3" s="557"/>
    </row>
    <row r="4" spans="1:27" x14ac:dyDescent="0.35">
      <c r="A4" s="336"/>
    </row>
    <row r="5" spans="1:27" ht="13.9" thickBot="1" x14ac:dyDescent="0.4"/>
    <row r="6" spans="1:27" ht="13.9" x14ac:dyDescent="0.4">
      <c r="A6" s="558" t="s">
        <v>297</v>
      </c>
      <c r="B6" s="559"/>
      <c r="C6" s="559"/>
      <c r="D6" s="559"/>
      <c r="E6" s="559"/>
      <c r="F6" s="559"/>
      <c r="G6" s="559"/>
      <c r="H6" s="559"/>
      <c r="I6" s="559"/>
      <c r="J6" s="559"/>
      <c r="K6" s="559"/>
      <c r="L6" s="559"/>
      <c r="M6" s="559"/>
      <c r="N6" s="559"/>
      <c r="O6" s="559"/>
      <c r="P6" s="559"/>
      <c r="Q6" s="559"/>
      <c r="R6" s="559"/>
      <c r="S6" s="559"/>
      <c r="T6" s="559"/>
      <c r="U6" s="559"/>
      <c r="V6" s="559"/>
      <c r="W6" s="559"/>
      <c r="X6" s="559"/>
      <c r="Y6" s="559"/>
      <c r="Z6" s="560"/>
    </row>
    <row r="7" spans="1:27" x14ac:dyDescent="0.35">
      <c r="A7" s="45"/>
      <c r="Z7" s="296"/>
    </row>
    <row r="8" spans="1:27" ht="13.9" x14ac:dyDescent="0.4">
      <c r="A8" s="45"/>
      <c r="B8" s="297" t="s">
        <v>7</v>
      </c>
      <c r="C8" s="561" t="s">
        <v>8</v>
      </c>
      <c r="D8" s="562"/>
      <c r="E8" s="561" t="s">
        <v>9</v>
      </c>
      <c r="F8" s="573"/>
      <c r="G8" s="562"/>
      <c r="H8" s="561" t="s">
        <v>10</v>
      </c>
      <c r="I8" s="573"/>
      <c r="J8" s="562"/>
      <c r="K8" s="561" t="s">
        <v>11</v>
      </c>
      <c r="L8" s="573"/>
      <c r="M8" s="562"/>
      <c r="N8" s="561" t="s">
        <v>12</v>
      </c>
      <c r="O8" s="573"/>
      <c r="P8" s="562"/>
      <c r="Q8" s="561" t="s">
        <v>13</v>
      </c>
      <c r="R8" s="573"/>
      <c r="S8" s="562"/>
      <c r="T8" s="561" t="s">
        <v>14</v>
      </c>
      <c r="U8" s="573"/>
      <c r="V8" s="562"/>
      <c r="W8" s="561" t="s">
        <v>15</v>
      </c>
      <c r="X8" s="573"/>
      <c r="Y8" s="563"/>
      <c r="Z8" s="337" t="s">
        <v>205</v>
      </c>
    </row>
    <row r="9" spans="1:27" ht="13.9" hidden="1" x14ac:dyDescent="0.4">
      <c r="A9" s="45"/>
      <c r="B9" s="297" t="s">
        <v>16</v>
      </c>
      <c r="C9" s="338"/>
      <c r="D9" s="229"/>
      <c r="E9" s="339" t="s">
        <v>17</v>
      </c>
      <c r="G9" s="340"/>
      <c r="H9" s="339" t="s">
        <v>18</v>
      </c>
      <c r="J9" s="340"/>
      <c r="K9" s="339" t="s">
        <v>19</v>
      </c>
      <c r="M9" s="340"/>
      <c r="N9" s="339" t="s">
        <v>20</v>
      </c>
      <c r="P9" s="340"/>
      <c r="Q9" s="339" t="s">
        <v>21</v>
      </c>
      <c r="S9" s="340"/>
      <c r="T9" s="339" t="s">
        <v>22</v>
      </c>
      <c r="V9" s="340"/>
      <c r="W9" s="339" t="s">
        <v>23</v>
      </c>
      <c r="Y9" s="296"/>
      <c r="Z9" s="296"/>
    </row>
    <row r="10" spans="1:27" s="305" customFormat="1" ht="13.9" x14ac:dyDescent="0.4">
      <c r="A10" s="298"/>
      <c r="B10" s="297" t="s">
        <v>105</v>
      </c>
      <c r="C10" s="299"/>
      <c r="D10" s="300"/>
      <c r="E10" s="301">
        <v>0</v>
      </c>
      <c r="F10" s="341"/>
      <c r="G10" s="302">
        <v>249999</v>
      </c>
      <c r="H10" s="303">
        <v>250000</v>
      </c>
      <c r="I10" s="341"/>
      <c r="J10" s="302">
        <v>399999</v>
      </c>
      <c r="K10" s="303">
        <v>400000</v>
      </c>
      <c r="L10" s="341"/>
      <c r="M10" s="302">
        <v>899999</v>
      </c>
      <c r="N10" s="303">
        <v>900000</v>
      </c>
      <c r="O10" s="341"/>
      <c r="P10" s="302">
        <v>1349999</v>
      </c>
      <c r="Q10" s="303">
        <v>1350000</v>
      </c>
      <c r="R10" s="341"/>
      <c r="S10" s="302">
        <v>1799999</v>
      </c>
      <c r="T10" s="303">
        <v>1800000</v>
      </c>
      <c r="U10" s="341"/>
      <c r="V10" s="302">
        <v>3999999</v>
      </c>
      <c r="W10" s="303">
        <v>4000000</v>
      </c>
      <c r="X10" s="341"/>
      <c r="Y10" s="342" t="s">
        <v>104</v>
      </c>
      <c r="Z10" s="342"/>
    </row>
    <row r="11" spans="1:27" s="308" customFormat="1" ht="13.9" x14ac:dyDescent="0.4">
      <c r="A11" s="306"/>
      <c r="B11" s="307" t="s">
        <v>106</v>
      </c>
      <c r="C11" s="343"/>
      <c r="D11" s="344"/>
      <c r="E11" s="569">
        <f>+IF('Participating State'!$B$17="Yes",'Participating State'!C7,0)</f>
        <v>0</v>
      </c>
      <c r="F11" s="575"/>
      <c r="G11" s="570"/>
      <c r="H11" s="569">
        <f>+IF('Participating State'!$B$17="Yes",'Participating State'!E7,0)</f>
        <v>0</v>
      </c>
      <c r="I11" s="575"/>
      <c r="J11" s="570"/>
      <c r="K11" s="569">
        <f>+IF('Participating State'!$B$17="Yes",'Participating State'!G7,0)</f>
        <v>0</v>
      </c>
      <c r="L11" s="575"/>
      <c r="M11" s="570"/>
      <c r="N11" s="569">
        <f>+IF('Participating State'!$B$17="Yes",'Participating State'!I7,0)</f>
        <v>0</v>
      </c>
      <c r="O11" s="575"/>
      <c r="P11" s="570"/>
      <c r="Q11" s="569">
        <f>+IF('Participating State'!$B$17="Yes",'Participating State'!K7,0)</f>
        <v>0</v>
      </c>
      <c r="R11" s="575"/>
      <c r="S11" s="570"/>
      <c r="T11" s="569">
        <f>+IF('Participating State'!$B$17="Yes",'Participating State'!M7,0)</f>
        <v>0</v>
      </c>
      <c r="U11" s="575"/>
      <c r="V11" s="570"/>
      <c r="W11" s="564">
        <f>+IF('Participating State'!$B$17="Yes",'Participating State'!O7,0)</f>
        <v>0</v>
      </c>
      <c r="X11" s="574"/>
      <c r="Y11" s="565"/>
      <c r="Z11" s="345"/>
    </row>
    <row r="12" spans="1:27" s="295" customFormat="1" ht="36" customHeight="1" x14ac:dyDescent="0.4">
      <c r="A12" s="309" t="s">
        <v>30</v>
      </c>
      <c r="C12" s="47" t="s">
        <v>31</v>
      </c>
      <c r="D12" s="48" t="s">
        <v>230</v>
      </c>
      <c r="E12" s="47" t="s">
        <v>25</v>
      </c>
      <c r="F12" s="346" t="s">
        <v>231</v>
      </c>
      <c r="G12" s="48" t="s">
        <v>442</v>
      </c>
      <c r="H12" s="47" t="s">
        <v>25</v>
      </c>
      <c r="I12" s="346" t="s">
        <v>231</v>
      </c>
      <c r="J12" s="48" t="s">
        <v>442</v>
      </c>
      <c r="K12" s="47" t="s">
        <v>25</v>
      </c>
      <c r="L12" s="346" t="s">
        <v>231</v>
      </c>
      <c r="M12" s="48" t="s">
        <v>442</v>
      </c>
      <c r="N12" s="47" t="s">
        <v>25</v>
      </c>
      <c r="O12" s="346" t="s">
        <v>231</v>
      </c>
      <c r="P12" s="48" t="s">
        <v>442</v>
      </c>
      <c r="Q12" s="47" t="s">
        <v>25</v>
      </c>
      <c r="R12" s="346" t="s">
        <v>231</v>
      </c>
      <c r="S12" s="48" t="s">
        <v>442</v>
      </c>
      <c r="T12" s="47" t="s">
        <v>25</v>
      </c>
      <c r="U12" s="346" t="s">
        <v>231</v>
      </c>
      <c r="V12" s="48" t="s">
        <v>442</v>
      </c>
      <c r="W12" s="47" t="s">
        <v>25</v>
      </c>
      <c r="X12" s="346" t="s">
        <v>231</v>
      </c>
      <c r="Y12" s="48" t="s">
        <v>442</v>
      </c>
      <c r="Z12" s="310" t="s">
        <v>443</v>
      </c>
    </row>
    <row r="13" spans="1:27" x14ac:dyDescent="0.35">
      <c r="A13" s="550" t="s">
        <v>32</v>
      </c>
      <c r="B13" s="572"/>
      <c r="C13" s="347">
        <v>50000</v>
      </c>
      <c r="D13" s="313">
        <f>(C13*12)*$B$31</f>
        <v>600000</v>
      </c>
      <c r="E13" s="348">
        <f>ROUND($C$34*E$35,4)</f>
        <v>7.0000000000000007E-2</v>
      </c>
      <c r="F13" s="349">
        <f t="shared" ref="F13:F21" si="0">MAX(ROUND(((E$11)*E13)*$B$31,2),0)</f>
        <v>0</v>
      </c>
      <c r="G13" s="313">
        <f>F13*12</f>
        <v>0</v>
      </c>
      <c r="H13" s="348">
        <f>ROUND($C$34*H$35,4)</f>
        <v>6.3E-2</v>
      </c>
      <c r="I13" s="349">
        <f>MAX(ROUND(((H$11)*H13)*$B$31,2),0)</f>
        <v>0</v>
      </c>
      <c r="J13" s="313">
        <f>I13*12</f>
        <v>0</v>
      </c>
      <c r="K13" s="348">
        <f>ROUND($C$34*K$35,4)</f>
        <v>5.6000000000000001E-2</v>
      </c>
      <c r="L13" s="349">
        <f>MAX(ROUND(((K$11)*K13)*$B$31,2),0)</f>
        <v>0</v>
      </c>
      <c r="M13" s="313">
        <f>L13*12</f>
        <v>0</v>
      </c>
      <c r="N13" s="348">
        <f>ROUND($C$34*N$35,4)</f>
        <v>4.9000000000000002E-2</v>
      </c>
      <c r="O13" s="349">
        <f>MAX(ROUND(((N$11)*N13)*$B$31,2),0)</f>
        <v>0</v>
      </c>
      <c r="P13" s="313">
        <f>O13*12</f>
        <v>0</v>
      </c>
      <c r="Q13" s="348">
        <f>ROUND($C$34*Q$35,4)</f>
        <v>4.5499999999999999E-2</v>
      </c>
      <c r="R13" s="349">
        <f>MAX(ROUND(((Q$11)*Q13)*$B$31,2),0)</f>
        <v>0</v>
      </c>
      <c r="S13" s="313">
        <f>R13*12</f>
        <v>0</v>
      </c>
      <c r="T13" s="348">
        <f>ROUND($C$34*T$35,4)</f>
        <v>4.2000000000000003E-2</v>
      </c>
      <c r="U13" s="349">
        <f>MAX(ROUND(((T$11)*T13)*$B$31,2),0)</f>
        <v>0</v>
      </c>
      <c r="V13" s="313">
        <f>U13*12</f>
        <v>0</v>
      </c>
      <c r="W13" s="348">
        <f>ROUND($C$34*W$35,4)</f>
        <v>3.5000000000000003E-2</v>
      </c>
      <c r="X13" s="349">
        <f>MAX(ROUND(((W$11)*W13)*$B$31,2),0)</f>
        <v>0</v>
      </c>
      <c r="Y13" s="313">
        <f>X13*12</f>
        <v>0</v>
      </c>
      <c r="Z13" s="314">
        <f>D13+G13+J13+M13+P13+S13+V13+Y13</f>
        <v>600000</v>
      </c>
      <c r="AA13" s="350"/>
    </row>
    <row r="14" spans="1:27" x14ac:dyDescent="0.35">
      <c r="A14" s="550" t="s">
        <v>33</v>
      </c>
      <c r="B14" s="572"/>
      <c r="C14" s="347">
        <f>ROUND(C13*(1+$C$33),2)</f>
        <v>50550</v>
      </c>
      <c r="D14" s="313">
        <f t="shared" ref="D14:D21" si="1">(C14*12)*$B$31</f>
        <v>606600</v>
      </c>
      <c r="E14" s="348">
        <f>ROUND(E13*((1+$C$33)),4)</f>
        <v>7.0800000000000002E-2</v>
      </c>
      <c r="F14" s="349">
        <f t="shared" si="0"/>
        <v>0</v>
      </c>
      <c r="G14" s="313">
        <f t="shared" ref="G14:G21" si="2">F14*12</f>
        <v>0</v>
      </c>
      <c r="H14" s="348">
        <f>ROUND(H13*((1+$C$33)),4)</f>
        <v>6.3700000000000007E-2</v>
      </c>
      <c r="I14" s="349">
        <f t="shared" ref="I14:I21" si="3">MAX(ROUND(((H$11)*H14)*$B$31,2),0)</f>
        <v>0</v>
      </c>
      <c r="J14" s="313">
        <f t="shared" ref="J14:J21" si="4">I14*12</f>
        <v>0</v>
      </c>
      <c r="K14" s="348">
        <f>ROUND(K13*(1+$C$33),4)</f>
        <v>5.6599999999999998E-2</v>
      </c>
      <c r="L14" s="349">
        <f t="shared" ref="L14:L21" si="5">MAX(ROUND(((K$11)*K14)*$B$31,2),0)</f>
        <v>0</v>
      </c>
      <c r="M14" s="313">
        <f t="shared" ref="M14:M21" si="6">L14*12</f>
        <v>0</v>
      </c>
      <c r="N14" s="348">
        <f>ROUND(N13*(1+$C$33),4)</f>
        <v>4.9500000000000002E-2</v>
      </c>
      <c r="O14" s="349">
        <f t="shared" ref="O14:O21" si="7">MAX(ROUND(((N$11)*N14)*$B$31,2),0)</f>
        <v>0</v>
      </c>
      <c r="P14" s="313">
        <f t="shared" ref="P14:P21" si="8">O14*12</f>
        <v>0</v>
      </c>
      <c r="Q14" s="348">
        <f>ROUND(Q13*(1+$C$33),4)</f>
        <v>4.5999999999999999E-2</v>
      </c>
      <c r="R14" s="349">
        <f t="shared" ref="R14:R21" si="9">MAX(ROUND(((Q$11)*Q14)*$B$31,2),0)</f>
        <v>0</v>
      </c>
      <c r="S14" s="313">
        <f t="shared" ref="S14:S21" si="10">R14*12</f>
        <v>0</v>
      </c>
      <c r="T14" s="348">
        <f>ROUND(T13*(1+$C$33),4)</f>
        <v>4.2500000000000003E-2</v>
      </c>
      <c r="U14" s="349">
        <f t="shared" ref="U14:U21" si="11">MAX(ROUND(((T$11)*T14)*$B$31,2),0)</f>
        <v>0</v>
      </c>
      <c r="V14" s="313">
        <f t="shared" ref="V14:V21" si="12">U14*12</f>
        <v>0</v>
      </c>
      <c r="W14" s="348">
        <f>ROUND(W13*(1+$C$33),4)</f>
        <v>3.5400000000000001E-2</v>
      </c>
      <c r="X14" s="349">
        <f t="shared" ref="X14:X21" si="13">MAX(ROUND(((W$11)*W14)*$B$31,2),0)</f>
        <v>0</v>
      </c>
      <c r="Y14" s="313">
        <f t="shared" ref="Y14:Y21" si="14">X14*12</f>
        <v>0</v>
      </c>
      <c r="Z14" s="314">
        <f t="shared" ref="Z14:Z21" si="15">D14+G14+J14+M14+P14+S14+V14+Y14</f>
        <v>606600</v>
      </c>
      <c r="AA14" s="350"/>
    </row>
    <row r="15" spans="1:27" x14ac:dyDescent="0.35">
      <c r="A15" s="550" t="s">
        <v>34</v>
      </c>
      <c r="B15" s="572"/>
      <c r="C15" s="347">
        <f t="shared" ref="C15:C21" si="16">ROUND(C14*(1+$C$33),2)</f>
        <v>51106.05</v>
      </c>
      <c r="D15" s="313">
        <f t="shared" si="1"/>
        <v>613272.60000000009</v>
      </c>
      <c r="E15" s="348">
        <f t="shared" ref="E15:E21" si="17">ROUND(E14*(1+$C$33),4)</f>
        <v>7.1599999999999997E-2</v>
      </c>
      <c r="F15" s="349">
        <f t="shared" si="0"/>
        <v>0</v>
      </c>
      <c r="G15" s="313">
        <f t="shared" si="2"/>
        <v>0</v>
      </c>
      <c r="H15" s="348">
        <f t="shared" ref="H15:H21" si="18">ROUND(H14*(1+$C$33),4)</f>
        <v>6.4399999999999999E-2</v>
      </c>
      <c r="I15" s="349">
        <f t="shared" si="3"/>
        <v>0</v>
      </c>
      <c r="J15" s="313">
        <f t="shared" si="4"/>
        <v>0</v>
      </c>
      <c r="K15" s="348">
        <f t="shared" ref="K15:K21" si="19">ROUND(K14*(1+$C$33),4)</f>
        <v>5.7200000000000001E-2</v>
      </c>
      <c r="L15" s="349">
        <f t="shared" si="5"/>
        <v>0</v>
      </c>
      <c r="M15" s="313">
        <f t="shared" si="6"/>
        <v>0</v>
      </c>
      <c r="N15" s="348">
        <f>ROUND(N14*(1+$C$33),4)</f>
        <v>0.05</v>
      </c>
      <c r="O15" s="349">
        <f t="shared" si="7"/>
        <v>0</v>
      </c>
      <c r="P15" s="313">
        <f t="shared" si="8"/>
        <v>0</v>
      </c>
      <c r="Q15" s="348">
        <f t="shared" ref="Q15:Q21" si="20">ROUND(Q14*(1+$C$33),4)</f>
        <v>4.65E-2</v>
      </c>
      <c r="R15" s="349">
        <f t="shared" si="9"/>
        <v>0</v>
      </c>
      <c r="S15" s="313">
        <f t="shared" si="10"/>
        <v>0</v>
      </c>
      <c r="T15" s="348">
        <f t="shared" ref="T15:T21" si="21">ROUND(T14*(1+$C$33),4)</f>
        <v>4.2999999999999997E-2</v>
      </c>
      <c r="U15" s="349">
        <f t="shared" si="11"/>
        <v>0</v>
      </c>
      <c r="V15" s="313">
        <f t="shared" si="12"/>
        <v>0</v>
      </c>
      <c r="W15" s="348">
        <f t="shared" ref="W15:W21" si="22">ROUND(W14*(1+$C$33),4)</f>
        <v>3.5799999999999998E-2</v>
      </c>
      <c r="X15" s="349">
        <f t="shared" si="13"/>
        <v>0</v>
      </c>
      <c r="Y15" s="313">
        <f t="shared" si="14"/>
        <v>0</v>
      </c>
      <c r="Z15" s="314">
        <f t="shared" si="15"/>
        <v>613272.60000000009</v>
      </c>
      <c r="AA15" s="350"/>
    </row>
    <row r="16" spans="1:27" x14ac:dyDescent="0.35">
      <c r="A16" s="550" t="s">
        <v>35</v>
      </c>
      <c r="B16" s="572"/>
      <c r="C16" s="347">
        <f t="shared" si="16"/>
        <v>51668.22</v>
      </c>
      <c r="D16" s="313">
        <f t="shared" si="1"/>
        <v>620018.64</v>
      </c>
      <c r="E16" s="348">
        <f t="shared" si="17"/>
        <v>7.2400000000000006E-2</v>
      </c>
      <c r="F16" s="349">
        <f t="shared" si="0"/>
        <v>0</v>
      </c>
      <c r="G16" s="313">
        <f t="shared" si="2"/>
        <v>0</v>
      </c>
      <c r="H16" s="348">
        <f t="shared" si="18"/>
        <v>6.5100000000000005E-2</v>
      </c>
      <c r="I16" s="349">
        <f t="shared" si="3"/>
        <v>0</v>
      </c>
      <c r="J16" s="313">
        <f t="shared" si="4"/>
        <v>0</v>
      </c>
      <c r="K16" s="348">
        <f t="shared" si="19"/>
        <v>5.7799999999999997E-2</v>
      </c>
      <c r="L16" s="349">
        <f t="shared" si="5"/>
        <v>0</v>
      </c>
      <c r="M16" s="313">
        <f t="shared" si="6"/>
        <v>0</v>
      </c>
      <c r="N16" s="348">
        <f t="shared" ref="N16:N21" si="23">ROUND(N15*(1+$C$33),4)</f>
        <v>5.0599999999999999E-2</v>
      </c>
      <c r="O16" s="349">
        <f t="shared" si="7"/>
        <v>0</v>
      </c>
      <c r="P16" s="313">
        <f t="shared" si="8"/>
        <v>0</v>
      </c>
      <c r="Q16" s="348">
        <f t="shared" si="20"/>
        <v>4.7E-2</v>
      </c>
      <c r="R16" s="349">
        <f t="shared" si="9"/>
        <v>0</v>
      </c>
      <c r="S16" s="313">
        <f t="shared" si="10"/>
        <v>0</v>
      </c>
      <c r="T16" s="348">
        <f t="shared" si="21"/>
        <v>4.3499999999999997E-2</v>
      </c>
      <c r="U16" s="349">
        <f t="shared" si="11"/>
        <v>0</v>
      </c>
      <c r="V16" s="313">
        <f t="shared" si="12"/>
        <v>0</v>
      </c>
      <c r="W16" s="348">
        <f t="shared" si="22"/>
        <v>3.6200000000000003E-2</v>
      </c>
      <c r="X16" s="349">
        <f t="shared" si="13"/>
        <v>0</v>
      </c>
      <c r="Y16" s="313">
        <f t="shared" si="14"/>
        <v>0</v>
      </c>
      <c r="Z16" s="314">
        <f t="shared" si="15"/>
        <v>620018.64</v>
      </c>
      <c r="AA16" s="350"/>
    </row>
    <row r="17" spans="1:27" x14ac:dyDescent="0.35">
      <c r="A17" s="550" t="s">
        <v>36</v>
      </c>
      <c r="B17" s="572"/>
      <c r="C17" s="347">
        <f t="shared" si="16"/>
        <v>52236.57</v>
      </c>
      <c r="D17" s="313">
        <f t="shared" si="1"/>
        <v>626838.84</v>
      </c>
      <c r="E17" s="348">
        <f t="shared" si="17"/>
        <v>7.3200000000000001E-2</v>
      </c>
      <c r="F17" s="349">
        <f t="shared" si="0"/>
        <v>0</v>
      </c>
      <c r="G17" s="313">
        <f t="shared" si="2"/>
        <v>0</v>
      </c>
      <c r="H17" s="348">
        <f t="shared" si="18"/>
        <v>6.5799999999999997E-2</v>
      </c>
      <c r="I17" s="349">
        <f t="shared" si="3"/>
        <v>0</v>
      </c>
      <c r="J17" s="313">
        <f t="shared" si="4"/>
        <v>0</v>
      </c>
      <c r="K17" s="348">
        <f>ROUND(K16*(1+$C$33),4)</f>
        <v>5.8400000000000001E-2</v>
      </c>
      <c r="L17" s="349">
        <f t="shared" si="5"/>
        <v>0</v>
      </c>
      <c r="M17" s="313">
        <f t="shared" si="6"/>
        <v>0</v>
      </c>
      <c r="N17" s="348">
        <f t="shared" si="23"/>
        <v>5.1200000000000002E-2</v>
      </c>
      <c r="O17" s="349">
        <f t="shared" si="7"/>
        <v>0</v>
      </c>
      <c r="P17" s="313">
        <f t="shared" si="8"/>
        <v>0</v>
      </c>
      <c r="Q17" s="348">
        <f t="shared" si="20"/>
        <v>4.7500000000000001E-2</v>
      </c>
      <c r="R17" s="349">
        <f t="shared" si="9"/>
        <v>0</v>
      </c>
      <c r="S17" s="313">
        <f t="shared" si="10"/>
        <v>0</v>
      </c>
      <c r="T17" s="348">
        <f t="shared" si="21"/>
        <v>4.3999999999999997E-2</v>
      </c>
      <c r="U17" s="349">
        <f t="shared" si="11"/>
        <v>0</v>
      </c>
      <c r="V17" s="313">
        <f t="shared" si="12"/>
        <v>0</v>
      </c>
      <c r="W17" s="348">
        <f t="shared" si="22"/>
        <v>3.6600000000000001E-2</v>
      </c>
      <c r="X17" s="349">
        <f t="shared" si="13"/>
        <v>0</v>
      </c>
      <c r="Y17" s="313">
        <f t="shared" si="14"/>
        <v>0</v>
      </c>
      <c r="Z17" s="314">
        <f t="shared" si="15"/>
        <v>626838.84</v>
      </c>
      <c r="AA17" s="350"/>
    </row>
    <row r="18" spans="1:27" x14ac:dyDescent="0.35">
      <c r="A18" s="550" t="s">
        <v>37</v>
      </c>
      <c r="B18" s="572"/>
      <c r="C18" s="347">
        <f t="shared" si="16"/>
        <v>52811.17</v>
      </c>
      <c r="D18" s="313">
        <f t="shared" si="1"/>
        <v>633734.04</v>
      </c>
      <c r="E18" s="348">
        <f t="shared" si="17"/>
        <v>7.3999999999999996E-2</v>
      </c>
      <c r="F18" s="349">
        <f t="shared" si="0"/>
        <v>0</v>
      </c>
      <c r="G18" s="313">
        <f t="shared" si="2"/>
        <v>0</v>
      </c>
      <c r="H18" s="348">
        <f t="shared" si="18"/>
        <v>6.6500000000000004E-2</v>
      </c>
      <c r="I18" s="349">
        <f t="shared" si="3"/>
        <v>0</v>
      </c>
      <c r="J18" s="313">
        <f t="shared" si="4"/>
        <v>0</v>
      </c>
      <c r="K18" s="348">
        <f t="shared" si="19"/>
        <v>5.8999999999999997E-2</v>
      </c>
      <c r="L18" s="349">
        <f t="shared" si="5"/>
        <v>0</v>
      </c>
      <c r="M18" s="313">
        <f t="shared" si="6"/>
        <v>0</v>
      </c>
      <c r="N18" s="348">
        <f t="shared" si="23"/>
        <v>5.1799999999999999E-2</v>
      </c>
      <c r="O18" s="349">
        <f t="shared" si="7"/>
        <v>0</v>
      </c>
      <c r="P18" s="313">
        <f t="shared" si="8"/>
        <v>0</v>
      </c>
      <c r="Q18" s="348">
        <f t="shared" si="20"/>
        <v>4.8000000000000001E-2</v>
      </c>
      <c r="R18" s="349">
        <f t="shared" si="9"/>
        <v>0</v>
      </c>
      <c r="S18" s="313">
        <f t="shared" si="10"/>
        <v>0</v>
      </c>
      <c r="T18" s="348">
        <f t="shared" si="21"/>
        <v>4.4499999999999998E-2</v>
      </c>
      <c r="U18" s="349">
        <f t="shared" si="11"/>
        <v>0</v>
      </c>
      <c r="V18" s="313">
        <f t="shared" si="12"/>
        <v>0</v>
      </c>
      <c r="W18" s="348">
        <f t="shared" si="22"/>
        <v>3.6999999999999998E-2</v>
      </c>
      <c r="X18" s="349">
        <f t="shared" si="13"/>
        <v>0</v>
      </c>
      <c r="Y18" s="313">
        <f t="shared" si="14"/>
        <v>0</v>
      </c>
      <c r="Z18" s="314">
        <f t="shared" si="15"/>
        <v>633734.04</v>
      </c>
      <c r="AA18" s="350"/>
    </row>
    <row r="19" spans="1:27" x14ac:dyDescent="0.35">
      <c r="A19" s="550" t="s">
        <v>38</v>
      </c>
      <c r="B19" s="572"/>
      <c r="C19" s="347">
        <f t="shared" si="16"/>
        <v>53392.09</v>
      </c>
      <c r="D19" s="313">
        <f t="shared" si="1"/>
        <v>640705.07999999996</v>
      </c>
      <c r="E19" s="348">
        <f t="shared" si="17"/>
        <v>7.4800000000000005E-2</v>
      </c>
      <c r="F19" s="349">
        <f t="shared" si="0"/>
        <v>0</v>
      </c>
      <c r="G19" s="313">
        <f t="shared" si="2"/>
        <v>0</v>
      </c>
      <c r="H19" s="348">
        <f t="shared" si="18"/>
        <v>6.7199999999999996E-2</v>
      </c>
      <c r="I19" s="349">
        <f t="shared" si="3"/>
        <v>0</v>
      </c>
      <c r="J19" s="313">
        <f t="shared" si="4"/>
        <v>0</v>
      </c>
      <c r="K19" s="348">
        <f t="shared" si="19"/>
        <v>5.96E-2</v>
      </c>
      <c r="L19" s="349">
        <f t="shared" si="5"/>
        <v>0</v>
      </c>
      <c r="M19" s="313">
        <f t="shared" si="6"/>
        <v>0</v>
      </c>
      <c r="N19" s="348">
        <f t="shared" si="23"/>
        <v>5.2400000000000002E-2</v>
      </c>
      <c r="O19" s="349">
        <f t="shared" si="7"/>
        <v>0</v>
      </c>
      <c r="P19" s="313">
        <f t="shared" si="8"/>
        <v>0</v>
      </c>
      <c r="Q19" s="348">
        <f t="shared" si="20"/>
        <v>4.8500000000000001E-2</v>
      </c>
      <c r="R19" s="349">
        <f t="shared" si="9"/>
        <v>0</v>
      </c>
      <c r="S19" s="313">
        <f t="shared" si="10"/>
        <v>0</v>
      </c>
      <c r="T19" s="348">
        <f t="shared" si="21"/>
        <v>4.4999999999999998E-2</v>
      </c>
      <c r="U19" s="349">
        <f t="shared" si="11"/>
        <v>0</v>
      </c>
      <c r="V19" s="313">
        <f t="shared" si="12"/>
        <v>0</v>
      </c>
      <c r="W19" s="348">
        <f t="shared" si="22"/>
        <v>3.7400000000000003E-2</v>
      </c>
      <c r="X19" s="349">
        <f t="shared" si="13"/>
        <v>0</v>
      </c>
      <c r="Y19" s="313">
        <f t="shared" si="14"/>
        <v>0</v>
      </c>
      <c r="Z19" s="314">
        <f t="shared" si="15"/>
        <v>640705.07999999996</v>
      </c>
      <c r="AA19" s="350"/>
    </row>
    <row r="20" spans="1:27" x14ac:dyDescent="0.35">
      <c r="A20" s="550" t="s">
        <v>39</v>
      </c>
      <c r="B20" s="572"/>
      <c r="C20" s="347">
        <f t="shared" si="16"/>
        <v>53979.4</v>
      </c>
      <c r="D20" s="313">
        <f t="shared" si="1"/>
        <v>647752.80000000005</v>
      </c>
      <c r="E20" s="348">
        <f t="shared" si="17"/>
        <v>7.5600000000000001E-2</v>
      </c>
      <c r="F20" s="349">
        <f t="shared" si="0"/>
        <v>0</v>
      </c>
      <c r="G20" s="313">
        <f t="shared" si="2"/>
        <v>0</v>
      </c>
      <c r="H20" s="348">
        <f t="shared" si="18"/>
        <v>6.7900000000000002E-2</v>
      </c>
      <c r="I20" s="349">
        <f t="shared" si="3"/>
        <v>0</v>
      </c>
      <c r="J20" s="313">
        <f t="shared" si="4"/>
        <v>0</v>
      </c>
      <c r="K20" s="348">
        <f t="shared" si="19"/>
        <v>6.0299999999999999E-2</v>
      </c>
      <c r="L20" s="349">
        <f t="shared" si="5"/>
        <v>0</v>
      </c>
      <c r="M20" s="313">
        <f t="shared" si="6"/>
        <v>0</v>
      </c>
      <c r="N20" s="348">
        <f t="shared" si="23"/>
        <v>5.2999999999999999E-2</v>
      </c>
      <c r="O20" s="349">
        <f t="shared" si="7"/>
        <v>0</v>
      </c>
      <c r="P20" s="313">
        <f t="shared" si="8"/>
        <v>0</v>
      </c>
      <c r="Q20" s="348">
        <f t="shared" si="20"/>
        <v>4.9000000000000002E-2</v>
      </c>
      <c r="R20" s="349">
        <f t="shared" si="9"/>
        <v>0</v>
      </c>
      <c r="S20" s="313">
        <f t="shared" si="10"/>
        <v>0</v>
      </c>
      <c r="T20" s="348">
        <f t="shared" si="21"/>
        <v>4.5499999999999999E-2</v>
      </c>
      <c r="U20" s="349">
        <f t="shared" si="11"/>
        <v>0</v>
      </c>
      <c r="V20" s="313">
        <f t="shared" si="12"/>
        <v>0</v>
      </c>
      <c r="W20" s="348">
        <f t="shared" si="22"/>
        <v>3.78E-2</v>
      </c>
      <c r="X20" s="349">
        <f t="shared" si="13"/>
        <v>0</v>
      </c>
      <c r="Y20" s="313">
        <f t="shared" si="14"/>
        <v>0</v>
      </c>
      <c r="Z20" s="314">
        <f t="shared" si="15"/>
        <v>647752.80000000005</v>
      </c>
      <c r="AA20" s="350"/>
    </row>
    <row r="21" spans="1:27" x14ac:dyDescent="0.35">
      <c r="A21" s="550" t="s">
        <v>40</v>
      </c>
      <c r="B21" s="572"/>
      <c r="C21" s="347">
        <f t="shared" si="16"/>
        <v>54573.17</v>
      </c>
      <c r="D21" s="313">
        <f t="shared" si="1"/>
        <v>654878.04</v>
      </c>
      <c r="E21" s="348">
        <f t="shared" si="17"/>
        <v>7.6399999999999996E-2</v>
      </c>
      <c r="F21" s="349">
        <f t="shared" si="0"/>
        <v>0</v>
      </c>
      <c r="G21" s="313">
        <f t="shared" si="2"/>
        <v>0</v>
      </c>
      <c r="H21" s="348">
        <f t="shared" si="18"/>
        <v>6.8599999999999994E-2</v>
      </c>
      <c r="I21" s="349">
        <f t="shared" si="3"/>
        <v>0</v>
      </c>
      <c r="J21" s="313">
        <f t="shared" si="4"/>
        <v>0</v>
      </c>
      <c r="K21" s="348">
        <f t="shared" si="19"/>
        <v>6.0999999999999999E-2</v>
      </c>
      <c r="L21" s="349">
        <f t="shared" si="5"/>
        <v>0</v>
      </c>
      <c r="M21" s="313">
        <f t="shared" si="6"/>
        <v>0</v>
      </c>
      <c r="N21" s="348">
        <f t="shared" si="23"/>
        <v>5.3600000000000002E-2</v>
      </c>
      <c r="O21" s="349">
        <f t="shared" si="7"/>
        <v>0</v>
      </c>
      <c r="P21" s="313">
        <f t="shared" si="8"/>
        <v>0</v>
      </c>
      <c r="Q21" s="348">
        <f t="shared" si="20"/>
        <v>4.9500000000000002E-2</v>
      </c>
      <c r="R21" s="349">
        <f t="shared" si="9"/>
        <v>0</v>
      </c>
      <c r="S21" s="313">
        <f t="shared" si="10"/>
        <v>0</v>
      </c>
      <c r="T21" s="348">
        <f t="shared" si="21"/>
        <v>4.5999999999999999E-2</v>
      </c>
      <c r="U21" s="349">
        <f t="shared" si="11"/>
        <v>0</v>
      </c>
      <c r="V21" s="313">
        <f t="shared" si="12"/>
        <v>0</v>
      </c>
      <c r="W21" s="348">
        <f t="shared" si="22"/>
        <v>3.8199999999999998E-2</v>
      </c>
      <c r="X21" s="349">
        <f t="shared" si="13"/>
        <v>0</v>
      </c>
      <c r="Y21" s="313">
        <f t="shared" si="14"/>
        <v>0</v>
      </c>
      <c r="Z21" s="314">
        <f t="shared" si="15"/>
        <v>654878.04</v>
      </c>
      <c r="AA21" s="350"/>
    </row>
    <row r="22" spans="1:27" s="319" customFormat="1" ht="13.9" x14ac:dyDescent="0.4">
      <c r="A22" s="525" t="s">
        <v>373</v>
      </c>
      <c r="B22" s="566"/>
      <c r="C22" s="215"/>
      <c r="D22" s="194">
        <f>SUM(D13:D21)</f>
        <v>5643800.04</v>
      </c>
      <c r="E22" s="317"/>
      <c r="F22" s="351"/>
      <c r="G22" s="316">
        <f>SUM(G13:G21)</f>
        <v>0</v>
      </c>
      <c r="H22" s="317"/>
      <c r="I22" s="351"/>
      <c r="J22" s="316">
        <f>SUM(J13:J21)</f>
        <v>0</v>
      </c>
      <c r="K22" s="317"/>
      <c r="L22" s="351"/>
      <c r="M22" s="316">
        <f>SUM(M13:M21)</f>
        <v>0</v>
      </c>
      <c r="N22" s="317"/>
      <c r="O22" s="351"/>
      <c r="P22" s="316">
        <f>SUM(P13:P21)</f>
        <v>0</v>
      </c>
      <c r="Q22" s="317"/>
      <c r="R22" s="351"/>
      <c r="S22" s="316">
        <f>SUM(S13:S21)</f>
        <v>0</v>
      </c>
      <c r="T22" s="317"/>
      <c r="U22" s="351"/>
      <c r="V22" s="316">
        <f>SUM(V13:V21)</f>
        <v>0</v>
      </c>
      <c r="W22" s="317"/>
      <c r="X22" s="352"/>
      <c r="Y22" s="316">
        <f>SUM(Y13:Y21)</f>
        <v>0</v>
      </c>
      <c r="Z22" s="426">
        <f>D22+G22+J22+M22+P22+S22+V22+Y22</f>
        <v>5643800.04</v>
      </c>
    </row>
    <row r="23" spans="1:27" ht="13.9" thickBot="1" x14ac:dyDescent="0.4">
      <c r="A23" s="45"/>
      <c r="Z23" s="296"/>
    </row>
    <row r="24" spans="1:27" ht="14.25" thickBot="1" x14ac:dyDescent="0.45">
      <c r="A24" s="567" t="s">
        <v>374</v>
      </c>
      <c r="B24" s="568"/>
      <c r="C24" s="320">
        <f>Z22</f>
        <v>5643800.04</v>
      </c>
      <c r="D24" s="297"/>
      <c r="E24" s="321"/>
      <c r="V24" s="308"/>
      <c r="W24" s="308"/>
      <c r="X24" s="308"/>
      <c r="Y24" s="308"/>
      <c r="Z24" s="296"/>
    </row>
    <row r="25" spans="1:27" x14ac:dyDescent="0.35">
      <c r="A25" s="45"/>
      <c r="K25" s="330"/>
      <c r="L25" s="330"/>
      <c r="Z25" s="296"/>
    </row>
    <row r="26" spans="1:27" ht="13.9" x14ac:dyDescent="0.4">
      <c r="A26" s="325" t="s">
        <v>49</v>
      </c>
      <c r="B26" s="297"/>
      <c r="K26" s="330"/>
      <c r="L26" s="330"/>
      <c r="Z26" s="296"/>
    </row>
    <row r="27" spans="1:27" ht="13.9" x14ac:dyDescent="0.4">
      <c r="A27" s="326" t="s">
        <v>101</v>
      </c>
      <c r="B27" s="327">
        <f>+IF('Participating State'!$B$17="Yes",'Participating State'!B8,0)</f>
        <v>0</v>
      </c>
      <c r="K27" s="330"/>
      <c r="L27" s="330"/>
      <c r="Z27" s="296"/>
    </row>
    <row r="28" spans="1:27" ht="13.9" x14ac:dyDescent="0.4">
      <c r="A28" s="326" t="s">
        <v>46</v>
      </c>
      <c r="B28" s="327">
        <f>+IF('Participating State'!$B$17="Yes",'Participating State'!B9,0)</f>
        <v>0</v>
      </c>
      <c r="K28" s="330"/>
      <c r="L28" s="330"/>
      <c r="Z28" s="296"/>
    </row>
    <row r="29" spans="1:27" ht="13.9" x14ac:dyDescent="0.4">
      <c r="A29" s="326" t="s">
        <v>47</v>
      </c>
      <c r="B29" s="174">
        <f>B28-B27</f>
        <v>0</v>
      </c>
      <c r="K29" s="330"/>
      <c r="L29" s="330"/>
      <c r="Z29" s="296"/>
    </row>
    <row r="30" spans="1:27" ht="13.9" x14ac:dyDescent="0.4">
      <c r="A30" s="326" t="s">
        <v>85</v>
      </c>
      <c r="B30" s="174">
        <f>IFERROR(B29/B27,0)</f>
        <v>0</v>
      </c>
      <c r="K30" s="330"/>
      <c r="L30" s="330"/>
      <c r="Z30" s="296"/>
    </row>
    <row r="31" spans="1:27" ht="13.9" x14ac:dyDescent="0.4">
      <c r="A31" s="326" t="s">
        <v>48</v>
      </c>
      <c r="B31" s="174">
        <f>B30+1</f>
        <v>1</v>
      </c>
      <c r="K31" s="330"/>
      <c r="L31" s="330"/>
      <c r="Z31" s="296"/>
    </row>
    <row r="32" spans="1:27" x14ac:dyDescent="0.35">
      <c r="A32" s="45"/>
      <c r="K32" s="330"/>
      <c r="L32" s="330"/>
      <c r="Z32" s="296"/>
    </row>
    <row r="33" spans="1:26" x14ac:dyDescent="0.35">
      <c r="A33" s="231" t="s">
        <v>27</v>
      </c>
      <c r="C33" s="353">
        <v>1.0999999999999999E-2</v>
      </c>
      <c r="Z33" s="296"/>
    </row>
    <row r="34" spans="1:26" x14ac:dyDescent="0.35">
      <c r="A34" s="231" t="s">
        <v>28</v>
      </c>
      <c r="C34" s="354">
        <v>7.0000000000000007E-2</v>
      </c>
      <c r="Z34" s="296"/>
    </row>
    <row r="35" spans="1:26" ht="13.9" thickBot="1" x14ac:dyDescent="0.4">
      <c r="A35" s="355" t="s">
        <v>103</v>
      </c>
      <c r="B35" s="334"/>
      <c r="C35" s="334"/>
      <c r="D35" s="334"/>
      <c r="E35" s="460">
        <v>1</v>
      </c>
      <c r="F35" s="459"/>
      <c r="G35" s="459"/>
      <c r="H35" s="460">
        <v>0.9</v>
      </c>
      <c r="I35" s="459"/>
      <c r="J35" s="459"/>
      <c r="K35" s="460">
        <v>0.8</v>
      </c>
      <c r="L35" s="459"/>
      <c r="M35" s="459"/>
      <c r="N35" s="460">
        <v>0.7</v>
      </c>
      <c r="O35" s="459"/>
      <c r="P35" s="459"/>
      <c r="Q35" s="460">
        <v>0.65</v>
      </c>
      <c r="R35" s="459"/>
      <c r="S35" s="459"/>
      <c r="T35" s="460">
        <v>0.6</v>
      </c>
      <c r="U35" s="459"/>
      <c r="V35" s="459"/>
      <c r="W35" s="460">
        <v>0.5</v>
      </c>
      <c r="X35" s="334"/>
      <c r="Y35" s="334"/>
      <c r="Z35" s="335"/>
    </row>
  </sheetData>
  <mergeCells count="29">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 ref="T11:V11"/>
    <mergeCell ref="A18:B18"/>
    <mergeCell ref="A1:Z1"/>
    <mergeCell ref="A3:Z3"/>
    <mergeCell ref="A19:B19"/>
    <mergeCell ref="A20:B20"/>
    <mergeCell ref="A6:Z6"/>
    <mergeCell ref="C8:D8"/>
    <mergeCell ref="E8:G8"/>
    <mergeCell ref="H8:J8"/>
    <mergeCell ref="K8:M8"/>
    <mergeCell ref="N8:P8"/>
    <mergeCell ref="Q8:S8"/>
    <mergeCell ref="T8:V8"/>
    <mergeCell ref="W8:Y8"/>
  </mergeCells>
  <pageMargins left="0.25" right="0.25" top="0.75" bottom="0.75" header="0.3" footer="0.3"/>
  <pageSetup scale="27" fitToHeight="0" orientation="landscape" r:id="rId1"/>
  <headerFooter>
    <oddFooter>&amp;L&amp;F&amp;C&amp;A&amp;Rpage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88"/>
  <sheetViews>
    <sheetView zoomScale="80" zoomScaleNormal="80" workbookViewId="0">
      <selection activeCell="A30" sqref="A30:G31"/>
    </sheetView>
  </sheetViews>
  <sheetFormatPr defaultColWidth="8.86328125" defaultRowHeight="13.5" x14ac:dyDescent="0.35"/>
  <cols>
    <col min="1" max="1" width="45.73046875" style="77" customWidth="1"/>
    <col min="2" max="6" width="28.1328125" style="76" customWidth="1"/>
    <col min="7" max="7" width="20.73046875" style="76" customWidth="1"/>
    <col min="8" max="8" width="16" style="76" customWidth="1"/>
    <col min="9" max="16384" width="8.86328125" style="76"/>
  </cols>
  <sheetData>
    <row r="1" spans="1:9" ht="15" x14ac:dyDescent="0.4">
      <c r="A1" s="461" t="s">
        <v>537</v>
      </c>
      <c r="B1" s="461"/>
      <c r="C1" s="461"/>
      <c r="D1" s="461"/>
      <c r="E1" s="461"/>
      <c r="F1" s="461"/>
      <c r="G1" s="461"/>
    </row>
    <row r="3" spans="1:9" ht="17.649999999999999" x14ac:dyDescent="0.5">
      <c r="A3" s="465" t="s">
        <v>276</v>
      </c>
      <c r="B3" s="466"/>
      <c r="C3" s="466"/>
      <c r="D3" s="466"/>
      <c r="E3" s="466"/>
      <c r="F3" s="466"/>
      <c r="G3" s="466"/>
    </row>
    <row r="5" spans="1:9" ht="13.9" thickBot="1" x14ac:dyDescent="0.4"/>
    <row r="6" spans="1:9" ht="42.75" customHeight="1" thickTop="1" thickBot="1" x14ac:dyDescent="0.4">
      <c r="A6" s="484" t="s">
        <v>277</v>
      </c>
      <c r="B6" s="485"/>
      <c r="C6" s="485"/>
      <c r="D6" s="485"/>
      <c r="E6" s="486"/>
      <c r="F6" s="487"/>
    </row>
    <row r="7" spans="1:9" ht="15" x14ac:dyDescent="0.4">
      <c r="A7" s="476" t="s">
        <v>55</v>
      </c>
      <c r="B7" s="488" t="s">
        <v>56</v>
      </c>
      <c r="C7" s="489"/>
      <c r="D7" s="489"/>
      <c r="E7" s="490"/>
      <c r="F7" s="491"/>
    </row>
    <row r="8" spans="1:9" s="77" customFormat="1" ht="45" customHeight="1" thickBot="1" x14ac:dyDescent="0.45">
      <c r="A8" s="477"/>
      <c r="B8" s="78" t="s">
        <v>337</v>
      </c>
      <c r="C8" s="79"/>
      <c r="D8" s="79"/>
      <c r="E8" s="79"/>
      <c r="F8" s="256" t="s">
        <v>60</v>
      </c>
    </row>
    <row r="9" spans="1:9" ht="15.4" thickBot="1" x14ac:dyDescent="0.45">
      <c r="A9" s="245" t="s">
        <v>191</v>
      </c>
      <c r="B9" s="257">
        <v>0</v>
      </c>
      <c r="C9" s="275" t="s">
        <v>192</v>
      </c>
      <c r="D9" s="275" t="s">
        <v>192</v>
      </c>
      <c r="E9" s="275" t="s">
        <v>192</v>
      </c>
      <c r="F9" s="258">
        <f>B9</f>
        <v>0</v>
      </c>
    </row>
    <row r="10" spans="1:9" ht="3" customHeight="1" thickBot="1" x14ac:dyDescent="0.45">
      <c r="A10" s="246"/>
      <c r="B10" s="259"/>
      <c r="C10" s="276"/>
      <c r="D10" s="276"/>
      <c r="E10" s="276"/>
      <c r="F10" s="260"/>
    </row>
    <row r="11" spans="1:9" ht="15.4" thickBot="1" x14ac:dyDescent="0.45">
      <c r="A11" s="262" t="s">
        <v>193</v>
      </c>
      <c r="B11" s="263">
        <f>SUM(B9:B9)</f>
        <v>0</v>
      </c>
      <c r="C11" s="275" t="s">
        <v>192</v>
      </c>
      <c r="D11" s="275" t="s">
        <v>192</v>
      </c>
      <c r="E11" s="275" t="s">
        <v>192</v>
      </c>
      <c r="F11" s="261">
        <f>SUM(F9:F9)</f>
        <v>0</v>
      </c>
    </row>
    <row r="12" spans="1:9" ht="15.4" thickBot="1" x14ac:dyDescent="0.45">
      <c r="A12" s="262" t="s">
        <v>62</v>
      </c>
      <c r="B12" s="264">
        <f>B11/'F-1 Claims Svcs DDI Costs'!C15</f>
        <v>0</v>
      </c>
      <c r="C12" s="275" t="s">
        <v>192</v>
      </c>
      <c r="D12" s="275" t="s">
        <v>192</v>
      </c>
      <c r="E12" s="275" t="s">
        <v>192</v>
      </c>
      <c r="F12" s="278" t="s">
        <v>192</v>
      </c>
    </row>
    <row r="13" spans="1:9" ht="26.25" thickBot="1" x14ac:dyDescent="0.45">
      <c r="A13" s="249" t="s">
        <v>327</v>
      </c>
      <c r="B13" s="265">
        <v>0.05</v>
      </c>
      <c r="C13" s="275" t="s">
        <v>192</v>
      </c>
      <c r="D13" s="275" t="s">
        <v>192</v>
      </c>
      <c r="E13" s="275" t="s">
        <v>192</v>
      </c>
      <c r="F13" s="278" t="s">
        <v>192</v>
      </c>
      <c r="H13" s="162"/>
    </row>
    <row r="14" spans="1:9" s="84" customFormat="1" ht="26.25" thickBot="1" x14ac:dyDescent="0.45">
      <c r="A14" s="250" t="s">
        <v>328</v>
      </c>
      <c r="B14" s="266">
        <v>0.1</v>
      </c>
      <c r="C14" s="277" t="s">
        <v>192</v>
      </c>
      <c r="D14" s="277" t="s">
        <v>192</v>
      </c>
      <c r="E14" s="277" t="s">
        <v>192</v>
      </c>
      <c r="F14" s="279" t="s">
        <v>192</v>
      </c>
      <c r="G14" s="83"/>
      <c r="H14" s="162"/>
      <c r="I14" s="162"/>
    </row>
    <row r="15" spans="1:9" ht="15.4" thickTop="1" x14ac:dyDescent="0.4">
      <c r="A15" s="439"/>
      <c r="B15" s="75"/>
      <c r="C15" s="75"/>
      <c r="D15" s="75"/>
      <c r="E15" s="75"/>
      <c r="F15" s="440"/>
      <c r="H15" s="162"/>
    </row>
    <row r="16" spans="1:9" s="77" customFormat="1" ht="51" customHeight="1" thickBot="1" x14ac:dyDescent="0.4">
      <c r="A16" s="492" t="s">
        <v>302</v>
      </c>
      <c r="B16" s="493"/>
      <c r="C16" s="493"/>
      <c r="D16" s="493"/>
      <c r="E16" s="493"/>
      <c r="F16" s="494"/>
    </row>
    <row r="17" spans="1:7" ht="13.9" thickTop="1" x14ac:dyDescent="0.35"/>
    <row r="18" spans="1:7" ht="13.9" thickBot="1" x14ac:dyDescent="0.4">
      <c r="A18" s="77" t="s">
        <v>54</v>
      </c>
    </row>
    <row r="19" spans="1:7" ht="42.75" customHeight="1" thickTop="1" thickBot="1" x14ac:dyDescent="0.4">
      <c r="A19" s="470" t="s">
        <v>278</v>
      </c>
      <c r="B19" s="471"/>
      <c r="C19" s="471"/>
      <c r="D19" s="471"/>
      <c r="E19" s="471"/>
      <c r="F19" s="471"/>
      <c r="G19" s="472"/>
    </row>
    <row r="20" spans="1:7" ht="15.6" customHeight="1" x14ac:dyDescent="0.4">
      <c r="A20" s="476" t="s">
        <v>55</v>
      </c>
      <c r="B20" s="473" t="s">
        <v>56</v>
      </c>
      <c r="C20" s="474"/>
      <c r="D20" s="474"/>
      <c r="E20" s="474"/>
      <c r="F20" s="474"/>
      <c r="G20" s="475"/>
    </row>
    <row r="21" spans="1:7" s="77" customFormat="1" ht="45" customHeight="1" thickBot="1" x14ac:dyDescent="0.45">
      <c r="A21" s="477"/>
      <c r="B21" s="78" t="s">
        <v>300</v>
      </c>
      <c r="C21" s="79" t="s">
        <v>57</v>
      </c>
      <c r="D21" s="79" t="s">
        <v>58</v>
      </c>
      <c r="E21" s="80" t="s">
        <v>59</v>
      </c>
      <c r="F21" s="80" t="s">
        <v>60</v>
      </c>
      <c r="G21" s="244" t="s">
        <v>206</v>
      </c>
    </row>
    <row r="22" spans="1:7" ht="19.5" customHeight="1" x14ac:dyDescent="0.4">
      <c r="A22" s="251" t="s">
        <v>195</v>
      </c>
      <c r="B22" s="163">
        <v>0</v>
      </c>
      <c r="C22" s="163">
        <v>0</v>
      </c>
      <c r="D22" s="163">
        <v>0</v>
      </c>
      <c r="E22" s="163">
        <v>0</v>
      </c>
      <c r="F22" s="161">
        <f>SUM(B22:E22)</f>
        <v>0</v>
      </c>
      <c r="G22" s="252"/>
    </row>
    <row r="23" spans="1:7" ht="3" customHeight="1" x14ac:dyDescent="0.4">
      <c r="A23" s="246"/>
      <c r="B23" s="81"/>
      <c r="C23" s="81"/>
      <c r="D23" s="81"/>
      <c r="E23" s="81"/>
      <c r="F23" s="81"/>
      <c r="G23" s="247"/>
    </row>
    <row r="24" spans="1:7" ht="15.4" thickBot="1" x14ac:dyDescent="0.45">
      <c r="A24" s="248" t="s">
        <v>61</v>
      </c>
      <c r="B24" s="267">
        <f>SUM(B22:B22)</f>
        <v>0</v>
      </c>
      <c r="C24" s="267">
        <f t="shared" ref="C24:E24" si="0">SUM(C22:C22)</f>
        <v>0</v>
      </c>
      <c r="D24" s="267">
        <f t="shared" si="0"/>
        <v>0</v>
      </c>
      <c r="E24" s="267">
        <f t="shared" si="0"/>
        <v>0</v>
      </c>
      <c r="F24" s="268">
        <f>SUM(B24:E24)</f>
        <v>0</v>
      </c>
      <c r="G24" s="253">
        <f>'F-1 Claims Svcs DDI Costs'!C15-'Sch B - DDI Pmnt Milestone'!F11</f>
        <v>22500000</v>
      </c>
    </row>
    <row r="25" spans="1:7" ht="15.4" thickBot="1" x14ac:dyDescent="0.45">
      <c r="A25" s="248" t="s">
        <v>62</v>
      </c>
      <c r="B25" s="82" t="e">
        <f>B24/$F$24</f>
        <v>#DIV/0!</v>
      </c>
      <c r="C25" s="269" t="e">
        <f t="shared" ref="C25:E25" si="1">C24/$F$24</f>
        <v>#DIV/0!</v>
      </c>
      <c r="D25" s="269" t="e">
        <f t="shared" si="1"/>
        <v>#DIV/0!</v>
      </c>
      <c r="E25" s="269" t="e">
        <f t="shared" si="1"/>
        <v>#DIV/0!</v>
      </c>
      <c r="F25" s="270" t="e">
        <f>SUM(B25:E25)</f>
        <v>#DIV/0!</v>
      </c>
      <c r="G25" s="252"/>
    </row>
    <row r="26" spans="1:7" ht="25.5" x14ac:dyDescent="0.35">
      <c r="A26" s="249" t="s">
        <v>329</v>
      </c>
      <c r="B26" s="271">
        <v>0.05</v>
      </c>
      <c r="C26" s="272">
        <v>0.15</v>
      </c>
      <c r="D26" s="272">
        <v>0.25</v>
      </c>
      <c r="E26" s="272">
        <v>0.1</v>
      </c>
      <c r="F26" s="293"/>
      <c r="G26" s="252"/>
    </row>
    <row r="27" spans="1:7" s="84" customFormat="1" ht="25.9" thickBot="1" x14ac:dyDescent="0.4">
      <c r="A27" s="250" t="s">
        <v>330</v>
      </c>
      <c r="B27" s="273">
        <v>0.35</v>
      </c>
      <c r="C27" s="274">
        <v>0.3</v>
      </c>
      <c r="D27" s="274">
        <v>0.5</v>
      </c>
      <c r="E27" s="274">
        <v>0.25</v>
      </c>
      <c r="F27" s="294"/>
      <c r="G27" s="254"/>
    </row>
    <row r="28" spans="1:7" s="86" customFormat="1" ht="15.75" thickTop="1" thickBot="1" x14ac:dyDescent="0.45">
      <c r="A28" s="437" t="s">
        <v>63</v>
      </c>
      <c r="B28" s="235">
        <f>F24</f>
        <v>0</v>
      </c>
      <c r="C28" s="85"/>
      <c r="D28" s="85"/>
      <c r="E28" s="85"/>
      <c r="F28" s="85"/>
      <c r="G28" s="438"/>
    </row>
    <row r="29" spans="1:7" ht="15" x14ac:dyDescent="0.4">
      <c r="A29" s="439"/>
      <c r="B29" s="75"/>
      <c r="C29" s="75"/>
      <c r="D29" s="75"/>
      <c r="E29" s="75"/>
      <c r="F29" s="75"/>
      <c r="G29" s="433"/>
    </row>
    <row r="30" spans="1:7" ht="15" customHeight="1" x14ac:dyDescent="0.35">
      <c r="A30" s="478" t="s">
        <v>525</v>
      </c>
      <c r="B30" s="479"/>
      <c r="C30" s="479"/>
      <c r="D30" s="479"/>
      <c r="E30" s="479"/>
      <c r="F30" s="479"/>
      <c r="G30" s="480"/>
    </row>
    <row r="31" spans="1:7" ht="44.25" customHeight="1" thickBot="1" x14ac:dyDescent="0.4">
      <c r="A31" s="481"/>
      <c r="B31" s="482"/>
      <c r="C31" s="482"/>
      <c r="D31" s="482"/>
      <c r="E31" s="482"/>
      <c r="F31" s="482"/>
      <c r="G31" s="483"/>
    </row>
    <row r="32" spans="1:7" ht="13.9" thickTop="1" x14ac:dyDescent="0.35"/>
    <row r="33" spans="1:7" ht="13.9" thickBot="1" x14ac:dyDescent="0.4"/>
    <row r="34" spans="1:7" ht="40.5" customHeight="1" thickTop="1" thickBot="1" x14ac:dyDescent="0.4">
      <c r="A34" s="470" t="s">
        <v>279</v>
      </c>
      <c r="B34" s="471"/>
      <c r="C34" s="471"/>
      <c r="D34" s="471"/>
      <c r="E34" s="471"/>
      <c r="F34" s="471"/>
      <c r="G34" s="472"/>
    </row>
    <row r="35" spans="1:7" ht="15.6" customHeight="1" x14ac:dyDescent="0.4">
      <c r="A35" s="476" t="s">
        <v>55</v>
      </c>
      <c r="B35" s="473" t="s">
        <v>64</v>
      </c>
      <c r="C35" s="474"/>
      <c r="D35" s="474"/>
      <c r="E35" s="474"/>
      <c r="F35" s="474"/>
      <c r="G35" s="475"/>
    </row>
    <row r="36" spans="1:7" ht="28.15" thickBot="1" x14ac:dyDescent="0.45">
      <c r="A36" s="477"/>
      <c r="B36" s="78" t="s">
        <v>300</v>
      </c>
      <c r="C36" s="79" t="s">
        <v>57</v>
      </c>
      <c r="D36" s="79" t="s">
        <v>58</v>
      </c>
      <c r="E36" s="80" t="s">
        <v>59</v>
      </c>
      <c r="F36" s="80" t="s">
        <v>65</v>
      </c>
      <c r="G36" s="244" t="s">
        <v>206</v>
      </c>
    </row>
    <row r="37" spans="1:7" ht="30.4" thickBot="1" x14ac:dyDescent="0.45">
      <c r="A37" s="255" t="s">
        <v>280</v>
      </c>
      <c r="B37" s="163">
        <v>0</v>
      </c>
      <c r="C37" s="163">
        <v>0</v>
      </c>
      <c r="D37" s="163">
        <v>0</v>
      </c>
      <c r="E37" s="163">
        <v>0</v>
      </c>
      <c r="F37" s="290">
        <f>SUM(B37:E37)</f>
        <v>0</v>
      </c>
      <c r="G37" s="284"/>
    </row>
    <row r="38" spans="1:7" ht="3" customHeight="1" thickBot="1" x14ac:dyDescent="0.45">
      <c r="A38" s="246"/>
      <c r="B38" s="280"/>
      <c r="C38" s="281"/>
      <c r="D38" s="281"/>
      <c r="E38" s="281"/>
      <c r="F38" s="282"/>
      <c r="G38" s="285"/>
    </row>
    <row r="39" spans="1:7" ht="15.4" thickBot="1" x14ac:dyDescent="0.45">
      <c r="A39" s="248" t="s">
        <v>61</v>
      </c>
      <c r="B39" s="267">
        <f>SUM(B37:B37)</f>
        <v>0</v>
      </c>
      <c r="C39" s="267">
        <f t="shared" ref="C39:E39" si="2">SUM(C37:C37)</f>
        <v>0</v>
      </c>
      <c r="D39" s="267">
        <f t="shared" si="2"/>
        <v>0</v>
      </c>
      <c r="E39" s="267">
        <f t="shared" si="2"/>
        <v>0</v>
      </c>
      <c r="F39" s="289">
        <f>SUM(B39:E39)</f>
        <v>0</v>
      </c>
      <c r="G39" s="253">
        <f>'G-1 Claims Svcs DDI Costs'!C15</f>
        <v>2000000</v>
      </c>
    </row>
    <row r="40" spans="1:7" ht="15.4" thickBot="1" x14ac:dyDescent="0.45">
      <c r="A40" s="248" t="s">
        <v>62</v>
      </c>
      <c r="B40" s="82" t="e">
        <f>B39/$F$39</f>
        <v>#DIV/0!</v>
      </c>
      <c r="C40" s="264" t="e">
        <f t="shared" ref="C40:E40" si="3">C39/$F$39</f>
        <v>#DIV/0!</v>
      </c>
      <c r="D40" s="264" t="e">
        <f t="shared" si="3"/>
        <v>#DIV/0!</v>
      </c>
      <c r="E40" s="264" t="e">
        <f t="shared" si="3"/>
        <v>#DIV/0!</v>
      </c>
      <c r="F40" s="283" t="e">
        <f>SUM(B40:E40)</f>
        <v>#DIV/0!</v>
      </c>
      <c r="G40" s="286"/>
    </row>
    <row r="41" spans="1:7" ht="25.9" thickBot="1" x14ac:dyDescent="0.4">
      <c r="A41" s="249" t="s">
        <v>329</v>
      </c>
      <c r="B41" s="265">
        <v>0.05</v>
      </c>
      <c r="C41" s="265">
        <v>0.15</v>
      </c>
      <c r="D41" s="265">
        <v>0.25</v>
      </c>
      <c r="E41" s="265">
        <v>0.1</v>
      </c>
      <c r="F41" s="288"/>
      <c r="G41" s="252"/>
    </row>
    <row r="42" spans="1:7" ht="25.9" thickBot="1" x14ac:dyDescent="0.4">
      <c r="A42" s="250" t="s">
        <v>330</v>
      </c>
      <c r="B42" s="266">
        <v>0.35</v>
      </c>
      <c r="C42" s="266">
        <v>0.3</v>
      </c>
      <c r="D42" s="266">
        <v>0.5</v>
      </c>
      <c r="E42" s="266">
        <v>0.25</v>
      </c>
      <c r="F42" s="287"/>
      <c r="G42" s="254"/>
    </row>
    <row r="43" spans="1:7" ht="15.75" thickTop="1" thickBot="1" x14ac:dyDescent="0.45">
      <c r="A43" s="432" t="s">
        <v>66</v>
      </c>
      <c r="B43" s="236">
        <f>F39</f>
        <v>0</v>
      </c>
      <c r="C43" s="75"/>
      <c r="D43" s="75"/>
      <c r="E43" s="75"/>
      <c r="F43" s="75"/>
      <c r="G43" s="433"/>
    </row>
    <row r="44" spans="1:7" ht="15" x14ac:dyDescent="0.4">
      <c r="A44" s="436"/>
      <c r="B44" s="241"/>
      <c r="C44" s="75"/>
      <c r="D44" s="75"/>
      <c r="E44" s="75"/>
      <c r="F44" s="75"/>
      <c r="G44" s="433"/>
    </row>
    <row r="45" spans="1:7" ht="60.6" customHeight="1" thickBot="1" x14ac:dyDescent="0.4">
      <c r="A45" s="467" t="s">
        <v>336</v>
      </c>
      <c r="B45" s="468"/>
      <c r="C45" s="468"/>
      <c r="D45" s="468"/>
      <c r="E45" s="468"/>
      <c r="F45" s="468"/>
      <c r="G45" s="469"/>
    </row>
    <row r="46" spans="1:7" ht="14.1" customHeight="1" thickTop="1" x14ac:dyDescent="0.35"/>
    <row r="47" spans="1:7" ht="14.1" customHeight="1" thickBot="1" x14ac:dyDescent="0.4"/>
    <row r="48" spans="1:7" ht="42" customHeight="1" thickTop="1" thickBot="1" x14ac:dyDescent="0.4">
      <c r="A48" s="470" t="s">
        <v>281</v>
      </c>
      <c r="B48" s="471"/>
      <c r="C48" s="471"/>
      <c r="D48" s="471"/>
      <c r="E48" s="471"/>
      <c r="F48" s="471"/>
      <c r="G48" s="472"/>
    </row>
    <row r="49" spans="1:7" ht="15.6" customHeight="1" x14ac:dyDescent="0.4">
      <c r="A49" s="476" t="s">
        <v>55</v>
      </c>
      <c r="B49" s="473" t="s">
        <v>0</v>
      </c>
      <c r="C49" s="474"/>
      <c r="D49" s="474"/>
      <c r="E49" s="474"/>
      <c r="F49" s="474"/>
      <c r="G49" s="475"/>
    </row>
    <row r="50" spans="1:7" ht="28.15" thickBot="1" x14ac:dyDescent="0.45">
      <c r="A50" s="477"/>
      <c r="B50" s="78" t="s">
        <v>300</v>
      </c>
      <c r="C50" s="79" t="s">
        <v>57</v>
      </c>
      <c r="D50" s="79" t="s">
        <v>58</v>
      </c>
      <c r="E50" s="80" t="s">
        <v>59</v>
      </c>
      <c r="F50" s="80" t="s">
        <v>65</v>
      </c>
      <c r="G50" s="244" t="s">
        <v>206</v>
      </c>
    </row>
    <row r="51" spans="1:7" ht="30" x14ac:dyDescent="0.4">
      <c r="A51" s="429" t="s">
        <v>282</v>
      </c>
      <c r="B51" s="163">
        <v>0</v>
      </c>
      <c r="C51" s="163">
        <v>0</v>
      </c>
      <c r="D51" s="163">
        <v>0</v>
      </c>
      <c r="E51" s="163">
        <v>0</v>
      </c>
      <c r="F51" s="290">
        <f>SUM(B51:E51)</f>
        <v>0</v>
      </c>
      <c r="G51" s="252"/>
    </row>
    <row r="52" spans="1:7" ht="3" customHeight="1" x14ac:dyDescent="0.4">
      <c r="A52" s="246"/>
      <c r="B52" s="87"/>
      <c r="C52" s="88"/>
      <c r="D52" s="88"/>
      <c r="E52" s="89"/>
      <c r="F52" s="89"/>
      <c r="G52" s="247"/>
    </row>
    <row r="53" spans="1:7" ht="15.4" thickBot="1" x14ac:dyDescent="0.45">
      <c r="A53" s="248" t="s">
        <v>61</v>
      </c>
      <c r="B53" s="267">
        <f>SUM(B51:B51)</f>
        <v>0</v>
      </c>
      <c r="C53" s="267">
        <f t="shared" ref="C53:E53" si="4">SUM(C51:C51)</f>
        <v>0</v>
      </c>
      <c r="D53" s="267">
        <f t="shared" si="4"/>
        <v>0</v>
      </c>
      <c r="E53" s="267">
        <f t="shared" si="4"/>
        <v>0</v>
      </c>
      <c r="F53" s="291">
        <f>SUM(B53:E53)</f>
        <v>0</v>
      </c>
      <c r="G53" s="253">
        <f>'H-1 Claims Svcs DDI Costs'!C15</f>
        <v>1000000</v>
      </c>
    </row>
    <row r="54" spans="1:7" ht="15.4" thickBot="1" x14ac:dyDescent="0.45">
      <c r="A54" s="248" t="s">
        <v>62</v>
      </c>
      <c r="B54" s="82" t="e">
        <f>B53/$F$53</f>
        <v>#DIV/0!</v>
      </c>
      <c r="C54" s="82" t="e">
        <f t="shared" ref="C54:E54" si="5">C53/$F$53</f>
        <v>#DIV/0!</v>
      </c>
      <c r="D54" s="82" t="e">
        <f t="shared" si="5"/>
        <v>#DIV/0!</v>
      </c>
      <c r="E54" s="82" t="e">
        <f t="shared" si="5"/>
        <v>#DIV/0!</v>
      </c>
      <c r="F54" s="292" t="e">
        <f>SUM(B54:E54)</f>
        <v>#DIV/0!</v>
      </c>
      <c r="G54" s="252"/>
    </row>
    <row r="55" spans="1:7" ht="25.9" thickBot="1" x14ac:dyDescent="0.4">
      <c r="A55" s="249" t="s">
        <v>329</v>
      </c>
      <c r="B55" s="265">
        <v>0.05</v>
      </c>
      <c r="C55" s="265">
        <v>0.15</v>
      </c>
      <c r="D55" s="265">
        <v>0.25</v>
      </c>
      <c r="E55" s="265">
        <v>0.1</v>
      </c>
      <c r="F55" s="207"/>
      <c r="G55" s="252"/>
    </row>
    <row r="56" spans="1:7" ht="25.9" thickBot="1" x14ac:dyDescent="0.4">
      <c r="A56" s="430" t="s">
        <v>330</v>
      </c>
      <c r="B56" s="265">
        <v>0.35</v>
      </c>
      <c r="C56" s="265">
        <v>0.3</v>
      </c>
      <c r="D56" s="265">
        <v>0.5</v>
      </c>
      <c r="E56" s="265">
        <v>0.25</v>
      </c>
      <c r="F56" s="234"/>
      <c r="G56" s="431"/>
    </row>
    <row r="57" spans="1:7" ht="15.4" thickBot="1" x14ac:dyDescent="0.45">
      <c r="A57" s="432" t="s">
        <v>66</v>
      </c>
      <c r="B57" s="235">
        <f>F53</f>
        <v>0</v>
      </c>
      <c r="C57" s="75"/>
      <c r="D57" s="75"/>
      <c r="E57" s="75"/>
      <c r="F57" s="75"/>
      <c r="G57" s="433"/>
    </row>
    <row r="58" spans="1:7" ht="15" x14ac:dyDescent="0.4">
      <c r="A58" s="436"/>
      <c r="B58" s="242"/>
      <c r="C58" s="75"/>
      <c r="D58" s="75"/>
      <c r="E58" s="75"/>
      <c r="F58" s="75"/>
      <c r="G58" s="433"/>
    </row>
    <row r="59" spans="1:7" ht="61.35" customHeight="1" thickBot="1" x14ac:dyDescent="0.4">
      <c r="A59" s="467" t="s">
        <v>335</v>
      </c>
      <c r="B59" s="468"/>
      <c r="C59" s="468"/>
      <c r="D59" s="468"/>
      <c r="E59" s="468"/>
      <c r="F59" s="468"/>
      <c r="G59" s="469"/>
    </row>
    <row r="60" spans="1:7" ht="13.9" thickTop="1" x14ac:dyDescent="0.35"/>
    <row r="61" spans="1:7" ht="13.9" thickBot="1" x14ac:dyDescent="0.4"/>
    <row r="62" spans="1:7" ht="42" customHeight="1" thickTop="1" thickBot="1" x14ac:dyDescent="0.4">
      <c r="A62" s="470" t="s">
        <v>283</v>
      </c>
      <c r="B62" s="471"/>
      <c r="C62" s="471"/>
      <c r="D62" s="471"/>
      <c r="E62" s="471"/>
      <c r="F62" s="471"/>
      <c r="G62" s="472"/>
    </row>
    <row r="63" spans="1:7" ht="15.6" customHeight="1" x14ac:dyDescent="0.4">
      <c r="A63" s="476" t="s">
        <v>55</v>
      </c>
      <c r="B63" s="473" t="s">
        <v>0</v>
      </c>
      <c r="C63" s="474"/>
      <c r="D63" s="474"/>
      <c r="E63" s="474"/>
      <c r="F63" s="474"/>
      <c r="G63" s="475"/>
    </row>
    <row r="64" spans="1:7" ht="28.15" thickBot="1" x14ac:dyDescent="0.45">
      <c r="A64" s="477"/>
      <c r="B64" s="78" t="s">
        <v>301</v>
      </c>
      <c r="C64" s="79" t="s">
        <v>57</v>
      </c>
      <c r="D64" s="79" t="s">
        <v>58</v>
      </c>
      <c r="E64" s="80" t="s">
        <v>59</v>
      </c>
      <c r="F64" s="80" t="s">
        <v>65</v>
      </c>
      <c r="G64" s="244" t="s">
        <v>206</v>
      </c>
    </row>
    <row r="65" spans="1:7" ht="30" x14ac:dyDescent="0.4">
      <c r="A65" s="429" t="s">
        <v>284</v>
      </c>
      <c r="B65" s="163">
        <v>0</v>
      </c>
      <c r="C65" s="163">
        <v>0</v>
      </c>
      <c r="D65" s="163">
        <v>0</v>
      </c>
      <c r="E65" s="163">
        <v>0</v>
      </c>
      <c r="F65" s="290">
        <f>SUM(B65:E65)</f>
        <v>0</v>
      </c>
      <c r="G65" s="252"/>
    </row>
    <row r="66" spans="1:7" ht="3" customHeight="1" x14ac:dyDescent="0.4">
      <c r="A66" s="246"/>
      <c r="B66" s="87"/>
      <c r="C66" s="88"/>
      <c r="D66" s="88"/>
      <c r="E66" s="89"/>
      <c r="F66" s="89"/>
      <c r="G66" s="247"/>
    </row>
    <row r="67" spans="1:7" ht="15.4" thickBot="1" x14ac:dyDescent="0.45">
      <c r="A67" s="248" t="s">
        <v>61</v>
      </c>
      <c r="B67" s="267">
        <f>SUM(B65:B65)</f>
        <v>0</v>
      </c>
      <c r="C67" s="267">
        <f t="shared" ref="C67:E67" si="6">SUM(C65:C65)</f>
        <v>0</v>
      </c>
      <c r="D67" s="267">
        <f t="shared" si="6"/>
        <v>0</v>
      </c>
      <c r="E67" s="267">
        <f t="shared" si="6"/>
        <v>0</v>
      </c>
      <c r="F67" s="291">
        <f>SUM(B67:E67)</f>
        <v>0</v>
      </c>
      <c r="G67" s="253">
        <f>'I-1 Claims Svcs DDI Costs'!C15</f>
        <v>2000000</v>
      </c>
    </row>
    <row r="68" spans="1:7" ht="15.4" thickBot="1" x14ac:dyDescent="0.45">
      <c r="A68" s="248" t="s">
        <v>62</v>
      </c>
      <c r="B68" s="82" t="e">
        <f>B67/$F$67</f>
        <v>#DIV/0!</v>
      </c>
      <c r="C68" s="82" t="e">
        <f>C67/$F$67</f>
        <v>#DIV/0!</v>
      </c>
      <c r="D68" s="82" t="e">
        <f>D67/$F$67</f>
        <v>#DIV/0!</v>
      </c>
      <c r="E68" s="82" t="e">
        <f>E67/$F$67</f>
        <v>#DIV/0!</v>
      </c>
      <c r="F68" s="292" t="e">
        <f>SUM(B68:E68)</f>
        <v>#DIV/0!</v>
      </c>
      <c r="G68" s="252"/>
    </row>
    <row r="69" spans="1:7" ht="25.9" thickBot="1" x14ac:dyDescent="0.4">
      <c r="A69" s="249" t="s">
        <v>329</v>
      </c>
      <c r="B69" s="265">
        <v>0.05</v>
      </c>
      <c r="C69" s="265">
        <v>0.15</v>
      </c>
      <c r="D69" s="265">
        <v>0.25</v>
      </c>
      <c r="E69" s="265">
        <v>0.1</v>
      </c>
      <c r="F69" s="207"/>
      <c r="G69" s="252"/>
    </row>
    <row r="70" spans="1:7" ht="25.9" thickBot="1" x14ac:dyDescent="0.4">
      <c r="A70" s="430" t="s">
        <v>330</v>
      </c>
      <c r="B70" s="265">
        <v>0.35</v>
      </c>
      <c r="C70" s="265">
        <v>0.3</v>
      </c>
      <c r="D70" s="265">
        <v>0.5</v>
      </c>
      <c r="E70" s="265">
        <v>0.25</v>
      </c>
      <c r="F70" s="234"/>
      <c r="G70" s="431"/>
    </row>
    <row r="71" spans="1:7" ht="15.4" thickBot="1" x14ac:dyDescent="0.45">
      <c r="A71" s="432" t="s">
        <v>66</v>
      </c>
      <c r="B71" s="235">
        <f>F67</f>
        <v>0</v>
      </c>
      <c r="C71" s="75"/>
      <c r="D71" s="75"/>
      <c r="E71" s="75"/>
      <c r="F71" s="75"/>
      <c r="G71" s="433"/>
    </row>
    <row r="72" spans="1:7" x14ac:dyDescent="0.35">
      <c r="A72" s="434"/>
      <c r="B72" s="435"/>
      <c r="C72" s="435"/>
      <c r="D72" s="435"/>
      <c r="E72" s="435"/>
      <c r="F72" s="435"/>
      <c r="G72" s="433"/>
    </row>
    <row r="73" spans="1:7" ht="62.1" customHeight="1" thickBot="1" x14ac:dyDescent="0.4">
      <c r="A73" s="467" t="s">
        <v>380</v>
      </c>
      <c r="B73" s="468"/>
      <c r="C73" s="468"/>
      <c r="D73" s="468"/>
      <c r="E73" s="468"/>
      <c r="F73" s="468"/>
      <c r="G73" s="469"/>
    </row>
    <row r="74" spans="1:7" ht="13.9" thickTop="1" x14ac:dyDescent="0.35"/>
    <row r="75" spans="1:7" ht="13.9" thickBot="1" x14ac:dyDescent="0.4"/>
    <row r="76" spans="1:7" ht="42" customHeight="1" thickTop="1" thickBot="1" x14ac:dyDescent="0.4">
      <c r="A76" s="470" t="s">
        <v>464</v>
      </c>
      <c r="B76" s="471"/>
      <c r="C76" s="471"/>
      <c r="D76" s="471"/>
      <c r="E76" s="471"/>
      <c r="F76" s="471"/>
      <c r="G76" s="472"/>
    </row>
    <row r="77" spans="1:7" ht="15.6" customHeight="1" x14ac:dyDescent="0.4">
      <c r="A77" s="476" t="s">
        <v>55</v>
      </c>
      <c r="B77" s="473" t="s">
        <v>0</v>
      </c>
      <c r="C77" s="474"/>
      <c r="D77" s="474"/>
      <c r="E77" s="474"/>
      <c r="F77" s="474"/>
      <c r="G77" s="475"/>
    </row>
    <row r="78" spans="1:7" ht="28.15" thickBot="1" x14ac:dyDescent="0.45">
      <c r="A78" s="477"/>
      <c r="B78" s="78" t="s">
        <v>301</v>
      </c>
      <c r="C78" s="79" t="s">
        <v>57</v>
      </c>
      <c r="D78" s="79" t="s">
        <v>58</v>
      </c>
      <c r="E78" s="80" t="s">
        <v>59</v>
      </c>
      <c r="F78" s="80" t="s">
        <v>65</v>
      </c>
      <c r="G78" s="244" t="s">
        <v>206</v>
      </c>
    </row>
    <row r="79" spans="1:7" ht="30" x14ac:dyDescent="0.4">
      <c r="A79" s="429" t="s">
        <v>465</v>
      </c>
      <c r="B79" s="163">
        <v>0</v>
      </c>
      <c r="C79" s="163">
        <v>0</v>
      </c>
      <c r="D79" s="163">
        <v>0</v>
      </c>
      <c r="E79" s="163">
        <v>0</v>
      </c>
      <c r="F79" s="290">
        <f>SUM(B79:E79)</f>
        <v>0</v>
      </c>
      <c r="G79" s="252"/>
    </row>
    <row r="80" spans="1:7" ht="3" customHeight="1" x14ac:dyDescent="0.4">
      <c r="A80" s="246"/>
      <c r="B80" s="87"/>
      <c r="C80" s="88"/>
      <c r="D80" s="88"/>
      <c r="E80" s="89"/>
      <c r="F80" s="89"/>
      <c r="G80" s="247"/>
    </row>
    <row r="81" spans="1:7" ht="15.4" thickBot="1" x14ac:dyDescent="0.45">
      <c r="A81" s="248" t="s">
        <v>61</v>
      </c>
      <c r="B81" s="267">
        <f>SUM(B79:B79)</f>
        <v>0</v>
      </c>
      <c r="C81" s="267">
        <f t="shared" ref="C81:E81" si="7">SUM(C79:C79)</f>
        <v>0</v>
      </c>
      <c r="D81" s="267">
        <f t="shared" si="7"/>
        <v>0</v>
      </c>
      <c r="E81" s="267">
        <f t="shared" si="7"/>
        <v>0</v>
      </c>
      <c r="F81" s="291">
        <f>SUM(B81:E81)</f>
        <v>0</v>
      </c>
      <c r="G81" s="253">
        <f>'M-1 Claims Svcs DDI Costs'!C15</f>
        <v>0</v>
      </c>
    </row>
    <row r="82" spans="1:7" ht="15.4" thickBot="1" x14ac:dyDescent="0.45">
      <c r="A82" s="248" t="s">
        <v>62</v>
      </c>
      <c r="B82" s="82" t="e">
        <f>B81/$F$81</f>
        <v>#DIV/0!</v>
      </c>
      <c r="C82" s="82" t="e">
        <f>C81/$F$81</f>
        <v>#DIV/0!</v>
      </c>
      <c r="D82" s="82" t="e">
        <f>D81/$F$81</f>
        <v>#DIV/0!</v>
      </c>
      <c r="E82" s="82" t="e">
        <f>E81/$F$81</f>
        <v>#DIV/0!</v>
      </c>
      <c r="F82" s="292" t="e">
        <f>SUM(B82:E82)</f>
        <v>#DIV/0!</v>
      </c>
      <c r="G82" s="252"/>
    </row>
    <row r="83" spans="1:7" ht="25.9" thickBot="1" x14ac:dyDescent="0.4">
      <c r="A83" s="249" t="s">
        <v>329</v>
      </c>
      <c r="B83" s="265">
        <v>0.05</v>
      </c>
      <c r="C83" s="265">
        <v>0.15</v>
      </c>
      <c r="D83" s="265">
        <v>0.25</v>
      </c>
      <c r="E83" s="265">
        <v>0.1</v>
      </c>
      <c r="F83" s="207"/>
      <c r="G83" s="252"/>
    </row>
    <row r="84" spans="1:7" ht="25.9" thickBot="1" x14ac:dyDescent="0.4">
      <c r="A84" s="430" t="s">
        <v>330</v>
      </c>
      <c r="B84" s="265">
        <v>0.35</v>
      </c>
      <c r="C84" s="265">
        <v>0.3</v>
      </c>
      <c r="D84" s="265">
        <v>0.5</v>
      </c>
      <c r="E84" s="265">
        <v>0.25</v>
      </c>
      <c r="F84" s="234"/>
      <c r="G84" s="431"/>
    </row>
    <row r="85" spans="1:7" ht="15.4" thickBot="1" x14ac:dyDescent="0.45">
      <c r="A85" s="432" t="s">
        <v>66</v>
      </c>
      <c r="B85" s="235">
        <f>F81</f>
        <v>0</v>
      </c>
      <c r="C85" s="75"/>
      <c r="D85" s="75"/>
      <c r="E85" s="75"/>
      <c r="F85" s="75"/>
      <c r="G85" s="433"/>
    </row>
    <row r="86" spans="1:7" x14ac:dyDescent="0.35">
      <c r="A86" s="434"/>
      <c r="B86" s="435"/>
      <c r="C86" s="435"/>
      <c r="D86" s="435"/>
      <c r="E86" s="435"/>
      <c r="F86" s="435"/>
      <c r="G86" s="433"/>
    </row>
    <row r="87" spans="1:7" ht="62.1" customHeight="1" thickBot="1" x14ac:dyDescent="0.4">
      <c r="A87" s="467" t="s">
        <v>466</v>
      </c>
      <c r="B87" s="468"/>
      <c r="C87" s="468"/>
      <c r="D87" s="468"/>
      <c r="E87" s="468"/>
      <c r="F87" s="468"/>
      <c r="G87" s="469"/>
    </row>
    <row r="88" spans="1:7" ht="13.9" thickTop="1" x14ac:dyDescent="0.35"/>
  </sheetData>
  <mergeCells count="26">
    <mergeCell ref="A76:G76"/>
    <mergeCell ref="A77:A78"/>
    <mergeCell ref="B77:G77"/>
    <mergeCell ref="A87:G87"/>
    <mergeCell ref="B35:G35"/>
    <mergeCell ref="A45:G45"/>
    <mergeCell ref="A63:A64"/>
    <mergeCell ref="A49:A50"/>
    <mergeCell ref="A62:G62"/>
    <mergeCell ref="B63:G63"/>
    <mergeCell ref="A1:G1"/>
    <mergeCell ref="A73:G73"/>
    <mergeCell ref="A48:G48"/>
    <mergeCell ref="B49:G49"/>
    <mergeCell ref="A59:G59"/>
    <mergeCell ref="A3:G3"/>
    <mergeCell ref="A20:A21"/>
    <mergeCell ref="A35:A36"/>
    <mergeCell ref="B20:G20"/>
    <mergeCell ref="A30:G31"/>
    <mergeCell ref="A6:F6"/>
    <mergeCell ref="A7:A8"/>
    <mergeCell ref="B7:F7"/>
    <mergeCell ref="A16:F16"/>
    <mergeCell ref="A19:G19"/>
    <mergeCell ref="A34:G34"/>
  </mergeCells>
  <conditionalFormatting sqref="C25">
    <cfRule type="cellIs" dxfId="71" priority="77" operator="between">
      <formula>0.15</formula>
      <formula>0.3</formula>
    </cfRule>
    <cfRule type="cellIs" dxfId="70" priority="78" operator="notBetween">
      <formula>0.15</formula>
      <formula>0.3</formula>
    </cfRule>
  </conditionalFormatting>
  <conditionalFormatting sqref="D25">
    <cfRule type="cellIs" dxfId="69" priority="75" operator="between">
      <formula>0.25</formula>
      <formula>0.5</formula>
    </cfRule>
    <cfRule type="cellIs" dxfId="68" priority="76" operator="notBetween">
      <formula>25</formula>
      <formula>0.5</formula>
    </cfRule>
  </conditionalFormatting>
  <conditionalFormatting sqref="E25">
    <cfRule type="cellIs" dxfId="67" priority="73" operator="between">
      <formula>0.1</formula>
      <formula>0.25</formula>
    </cfRule>
    <cfRule type="cellIs" dxfId="66" priority="74" operator="notBetween">
      <formula>0.1</formula>
      <formula>0.25</formula>
    </cfRule>
  </conditionalFormatting>
  <conditionalFormatting sqref="C40">
    <cfRule type="cellIs" dxfId="65" priority="67" operator="between">
      <formula>0.15</formula>
      <formula>0.3</formula>
    </cfRule>
    <cfRule type="cellIs" dxfId="64" priority="68" operator="notBetween">
      <formula>0.15</formula>
      <formula>0.3</formula>
    </cfRule>
  </conditionalFormatting>
  <conditionalFormatting sqref="C54">
    <cfRule type="cellIs" dxfId="63" priority="65" operator="between">
      <formula>0.15</formula>
      <formula>0.3</formula>
    </cfRule>
    <cfRule type="cellIs" dxfId="62" priority="66" operator="notBetween">
      <formula>0.15</formula>
      <formula>0.3</formula>
    </cfRule>
  </conditionalFormatting>
  <conditionalFormatting sqref="D40">
    <cfRule type="cellIs" dxfId="61" priority="63" operator="between">
      <formula>0.25</formula>
      <formula>0.5</formula>
    </cfRule>
    <cfRule type="cellIs" dxfId="60" priority="64" operator="notBetween">
      <formula>25</formula>
      <formula>0.5</formula>
    </cfRule>
  </conditionalFormatting>
  <conditionalFormatting sqref="D54">
    <cfRule type="cellIs" dxfId="59" priority="61" operator="between">
      <formula>0.25</formula>
      <formula>0.5</formula>
    </cfRule>
    <cfRule type="cellIs" dxfId="58" priority="62" operator="notBetween">
      <formula>25</formula>
      <formula>0.5</formula>
    </cfRule>
  </conditionalFormatting>
  <conditionalFormatting sqref="E40">
    <cfRule type="cellIs" dxfId="57" priority="59" operator="between">
      <formula>0.1</formula>
      <formula>0.25</formula>
    </cfRule>
    <cfRule type="cellIs" dxfId="56" priority="60" operator="notBetween">
      <formula>0.1</formula>
      <formula>0.25</formula>
    </cfRule>
  </conditionalFormatting>
  <conditionalFormatting sqref="E54">
    <cfRule type="cellIs" dxfId="55" priority="57" operator="between">
      <formula>0.1</formula>
      <formula>0.25</formula>
    </cfRule>
    <cfRule type="cellIs" dxfId="54" priority="58" operator="notBetween">
      <formula>0.1</formula>
      <formula>0.25</formula>
    </cfRule>
  </conditionalFormatting>
  <conditionalFormatting sqref="B68">
    <cfRule type="cellIs" dxfId="53" priority="55" operator="between">
      <formula>0.05</formula>
      <formula>0.35</formula>
    </cfRule>
    <cfRule type="cellIs" dxfId="52" priority="56" operator="notBetween">
      <formula>0.05</formula>
      <formula>0.35</formula>
    </cfRule>
  </conditionalFormatting>
  <conditionalFormatting sqref="B12">
    <cfRule type="cellIs" dxfId="51" priority="47" operator="between">
      <formula>0.05</formula>
      <formula>0.35</formula>
    </cfRule>
    <cfRule type="cellIs" dxfId="50" priority="48" operator="notBetween">
      <formula>0.05</formula>
      <formula>0.35</formula>
    </cfRule>
  </conditionalFormatting>
  <conditionalFormatting sqref="G24">
    <cfRule type="cellIs" dxfId="49" priority="39" operator="equal">
      <formula>F24</formula>
    </cfRule>
    <cfRule type="cellIs" dxfId="48" priority="40" operator="notEqual">
      <formula>F24</formula>
    </cfRule>
  </conditionalFormatting>
  <conditionalFormatting sqref="G53">
    <cfRule type="cellIs" dxfId="47" priority="35" operator="equal">
      <formula>F53</formula>
    </cfRule>
    <cfRule type="cellIs" dxfId="46" priority="36" operator="notEqual">
      <formula>F53</formula>
    </cfRule>
  </conditionalFormatting>
  <conditionalFormatting sqref="G67">
    <cfRule type="cellIs" dxfId="45" priority="33" operator="equal">
      <formula>F67</formula>
    </cfRule>
    <cfRule type="cellIs" dxfId="44" priority="34" operator="notEqual">
      <formula>F67</formula>
    </cfRule>
  </conditionalFormatting>
  <conditionalFormatting sqref="G39">
    <cfRule type="cellIs" dxfId="43" priority="31" operator="equal">
      <formula>F39</formula>
    </cfRule>
    <cfRule type="cellIs" dxfId="42" priority="32" operator="notEqual">
      <formula>F39</formula>
    </cfRule>
  </conditionalFormatting>
  <conditionalFormatting sqref="C68">
    <cfRule type="cellIs" dxfId="41" priority="29" operator="between">
      <formula>0.15</formula>
      <formula>0.3</formula>
    </cfRule>
    <cfRule type="cellIs" dxfId="40" priority="30" operator="notBetween">
      <formula>0.15</formula>
      <formula>0.3</formula>
    </cfRule>
  </conditionalFormatting>
  <conditionalFormatting sqref="D68">
    <cfRule type="cellIs" dxfId="39" priority="27" operator="between">
      <formula>0.25</formula>
      <formula>0.5</formula>
    </cfRule>
    <cfRule type="cellIs" dxfId="38" priority="28" operator="notBetween">
      <formula>0.25</formula>
      <formula>0.5</formula>
    </cfRule>
  </conditionalFormatting>
  <conditionalFormatting sqref="E68">
    <cfRule type="cellIs" dxfId="37" priority="25" operator="between">
      <formula>0.1</formula>
      <formula>0.25</formula>
    </cfRule>
    <cfRule type="cellIs" dxfId="36" priority="26" operator="notBetween">
      <formula>0.1</formula>
      <formula>0.25</formula>
    </cfRule>
  </conditionalFormatting>
  <conditionalFormatting sqref="G81">
    <cfRule type="cellIs" dxfId="35" priority="21" operator="equal">
      <formula>F81</formula>
    </cfRule>
    <cfRule type="cellIs" dxfId="34" priority="22" operator="notEqual">
      <formula>F81</formula>
    </cfRule>
  </conditionalFormatting>
  <conditionalFormatting sqref="B82">
    <cfRule type="cellIs" dxfId="33" priority="13" operator="between">
      <formula>0.05</formula>
      <formula>0.35</formula>
    </cfRule>
    <cfRule type="cellIs" dxfId="32" priority="14" operator="notBetween">
      <formula>0.05</formula>
      <formula>0.35</formula>
    </cfRule>
  </conditionalFormatting>
  <conditionalFormatting sqref="C82">
    <cfRule type="cellIs" dxfId="31" priority="11" operator="between">
      <formula>0.15</formula>
      <formula>0.3</formula>
    </cfRule>
    <cfRule type="cellIs" dxfId="30" priority="12" operator="notBetween">
      <formula>0.15</formula>
      <formula>0.3</formula>
    </cfRule>
  </conditionalFormatting>
  <conditionalFormatting sqref="D82">
    <cfRule type="cellIs" dxfId="29" priority="9" operator="between">
      <formula>0.25</formula>
      <formula>0.5</formula>
    </cfRule>
    <cfRule type="cellIs" dxfId="28" priority="10" operator="notBetween">
      <formula>0.25</formula>
      <formula>0.5</formula>
    </cfRule>
  </conditionalFormatting>
  <conditionalFormatting sqref="E82">
    <cfRule type="cellIs" dxfId="27" priority="7" operator="between">
      <formula>0.1</formula>
      <formula>0.25</formula>
    </cfRule>
    <cfRule type="cellIs" dxfId="26" priority="8" operator="notBetween">
      <formula>0.1</formula>
      <formula>0.25</formula>
    </cfRule>
  </conditionalFormatting>
  <conditionalFormatting sqref="B54">
    <cfRule type="cellIs" dxfId="25" priority="5" operator="between">
      <formula>0.05</formula>
      <formula>0.35</formula>
    </cfRule>
    <cfRule type="cellIs" dxfId="24" priority="6" operator="notBetween">
      <formula>0.05</formula>
      <formula>0.35</formula>
    </cfRule>
  </conditionalFormatting>
  <conditionalFormatting sqref="B40">
    <cfRule type="cellIs" dxfId="23" priority="3" operator="between">
      <formula>0.05</formula>
      <formula>0.35</formula>
    </cfRule>
    <cfRule type="cellIs" dxfId="22" priority="4" operator="notBetween">
      <formula>0.05</formula>
      <formula>0.35</formula>
    </cfRule>
  </conditionalFormatting>
  <conditionalFormatting sqref="B25">
    <cfRule type="cellIs" dxfId="21" priority="1" operator="between">
      <formula>0.05</formula>
      <formula>0.35</formula>
    </cfRule>
    <cfRule type="cellIs" dxfId="20" priority="2" operator="notBetween">
      <formula>0.05</formula>
      <formula>0.35</formula>
    </cfRule>
  </conditionalFormatting>
  <pageMargins left="0.25" right="0.25" top="0.75" bottom="0.75" header="0.3" footer="0.3"/>
  <pageSetup scale="66" fitToHeight="0" orientation="landscape" r:id="rId1"/>
  <headerFooter>
    <oddFooter>&amp;L&amp;F&amp;C&amp;A&amp;Rpage &amp;P of &amp;N</oddFooter>
  </headerFooter>
  <rowBreaks count="2" manualBreakCount="2">
    <brk id="33" max="16383" man="1"/>
    <brk id="61"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Z28"/>
  <sheetViews>
    <sheetView zoomScale="85" zoomScaleNormal="85" workbookViewId="0">
      <selection activeCell="C25" sqref="C25"/>
    </sheetView>
  </sheetViews>
  <sheetFormatPr defaultColWidth="9.1328125" defaultRowHeight="13.5" x14ac:dyDescent="0.35"/>
  <cols>
    <col min="1" max="1" width="57.86328125" style="1" customWidth="1"/>
    <col min="2" max="2" width="14.73046875" style="1" customWidth="1"/>
    <col min="3" max="3" width="18" style="1" bestFit="1" customWidth="1"/>
    <col min="4" max="4" width="18" style="1" customWidth="1"/>
    <col min="5" max="5" width="16.73046875" style="1" customWidth="1"/>
    <col min="6" max="6" width="12.73046875" style="1" customWidth="1"/>
    <col min="7" max="7" width="16.73046875" style="1" customWidth="1"/>
    <col min="8" max="8" width="12.73046875" style="1" customWidth="1"/>
    <col min="9" max="9" width="19.86328125" style="1" customWidth="1"/>
    <col min="10" max="10" width="17.265625" style="1" customWidth="1"/>
    <col min="11" max="11" width="16.73046875" style="1" customWidth="1"/>
    <col min="12" max="12" width="12.73046875" style="1" customWidth="1"/>
    <col min="13" max="13" width="16.73046875" style="1" customWidth="1"/>
    <col min="14" max="14" width="12.73046875" style="1" customWidth="1"/>
    <col min="15" max="15" width="16.73046875" style="1" customWidth="1"/>
    <col min="16" max="16" width="12.73046875" style="1" customWidth="1"/>
    <col min="17" max="17" width="16.73046875" style="1" customWidth="1"/>
    <col min="18" max="18" width="14.265625" style="1" bestFit="1" customWidth="1"/>
    <col min="19" max="16384" width="9.1328125" style="1"/>
  </cols>
  <sheetData>
    <row r="1" spans="1:26" ht="15" x14ac:dyDescent="0.4">
      <c r="A1" s="461" t="s">
        <v>537</v>
      </c>
      <c r="B1" s="461"/>
      <c r="C1" s="461"/>
      <c r="D1" s="461"/>
      <c r="E1" s="461"/>
      <c r="F1" s="461"/>
      <c r="G1" s="461"/>
      <c r="H1" s="461"/>
      <c r="I1" s="461"/>
      <c r="J1" s="461"/>
      <c r="K1" s="461"/>
      <c r="L1" s="461"/>
      <c r="M1" s="461"/>
      <c r="N1" s="461"/>
      <c r="O1" s="461"/>
      <c r="P1" s="461"/>
      <c r="Q1" s="461"/>
      <c r="R1" s="421"/>
      <c r="S1" s="421"/>
      <c r="T1" s="421"/>
      <c r="U1" s="421"/>
      <c r="V1" s="421"/>
      <c r="W1" s="421"/>
      <c r="X1" s="421"/>
      <c r="Y1" s="421"/>
      <c r="Z1" s="421"/>
    </row>
    <row r="3" spans="1:26" s="336" customFormat="1" ht="40.5" customHeight="1" x14ac:dyDescent="0.5">
      <c r="A3" s="557" t="s">
        <v>375</v>
      </c>
      <c r="B3" s="557"/>
      <c r="C3" s="557"/>
      <c r="D3" s="557"/>
      <c r="E3" s="557"/>
      <c r="F3" s="557"/>
      <c r="G3" s="557"/>
      <c r="H3" s="557"/>
      <c r="I3" s="557"/>
      <c r="J3" s="557"/>
      <c r="K3" s="557"/>
      <c r="L3" s="557"/>
      <c r="M3" s="557"/>
      <c r="N3" s="557"/>
      <c r="O3" s="557"/>
      <c r="P3" s="557"/>
      <c r="Q3" s="557"/>
      <c r="R3" s="358"/>
      <c r="S3" s="359"/>
      <c r="T3" s="359"/>
    </row>
    <row r="5" spans="1:26" ht="13.9" thickBot="1" x14ac:dyDescent="0.4"/>
    <row r="6" spans="1:26" ht="14.25" customHeight="1" x14ac:dyDescent="0.4">
      <c r="A6" s="558" t="s">
        <v>298</v>
      </c>
      <c r="B6" s="559"/>
      <c r="C6" s="559"/>
      <c r="D6" s="559"/>
      <c r="E6" s="559"/>
      <c r="F6" s="559"/>
      <c r="G6" s="559"/>
      <c r="H6" s="559"/>
      <c r="I6" s="559"/>
      <c r="J6" s="559"/>
      <c r="K6" s="559"/>
      <c r="L6" s="559"/>
      <c r="M6" s="559"/>
      <c r="N6" s="559"/>
      <c r="O6" s="559"/>
      <c r="P6" s="559"/>
      <c r="Q6" s="560"/>
      <c r="R6" s="243"/>
    </row>
    <row r="7" spans="1:26" x14ac:dyDescent="0.35">
      <c r="A7" s="45"/>
      <c r="Q7" s="296"/>
      <c r="R7" s="45"/>
    </row>
    <row r="8" spans="1:26" ht="13.9" x14ac:dyDescent="0.4">
      <c r="A8" s="525"/>
      <c r="B8" s="566"/>
      <c r="C8" s="340"/>
      <c r="D8" s="561" t="s">
        <v>9</v>
      </c>
      <c r="E8" s="562"/>
      <c r="F8" s="561" t="s">
        <v>10</v>
      </c>
      <c r="G8" s="562"/>
      <c r="H8" s="561" t="s">
        <v>11</v>
      </c>
      <c r="I8" s="562"/>
      <c r="J8" s="561" t="s">
        <v>12</v>
      </c>
      <c r="K8" s="562"/>
      <c r="L8" s="561" t="s">
        <v>13</v>
      </c>
      <c r="M8" s="562"/>
      <c r="N8" s="561" t="s">
        <v>14</v>
      </c>
      <c r="O8" s="562"/>
      <c r="P8" s="561" t="s">
        <v>15</v>
      </c>
      <c r="Q8" s="563"/>
      <c r="R8" s="45"/>
    </row>
    <row r="9" spans="1:26" ht="15" hidden="1" customHeight="1" x14ac:dyDescent="0.4">
      <c r="A9" s="45"/>
      <c r="B9" s="297" t="s">
        <v>16</v>
      </c>
      <c r="C9" s="340" t="s">
        <v>17</v>
      </c>
      <c r="D9" s="339"/>
      <c r="E9" s="340"/>
      <c r="F9" s="339" t="s">
        <v>18</v>
      </c>
      <c r="G9" s="340"/>
      <c r="H9" s="339" t="s">
        <v>19</v>
      </c>
      <c r="I9" s="340"/>
      <c r="J9" s="339" t="s">
        <v>20</v>
      </c>
      <c r="K9" s="340"/>
      <c r="L9" s="339" t="s">
        <v>21</v>
      </c>
      <c r="M9" s="340"/>
      <c r="N9" s="339" t="s">
        <v>22</v>
      </c>
      <c r="O9" s="340"/>
      <c r="P9" s="339" t="s">
        <v>23</v>
      </c>
      <c r="Q9" s="296"/>
      <c r="R9" s="45"/>
    </row>
    <row r="10" spans="1:26" s="305" customFormat="1" ht="13.9" x14ac:dyDescent="0.4">
      <c r="A10" s="525"/>
      <c r="B10" s="566"/>
      <c r="C10" s="340"/>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298"/>
    </row>
    <row r="11" spans="1:26" s="361" customFormat="1" ht="13.9" x14ac:dyDescent="0.4">
      <c r="A11" s="547" t="s">
        <v>44</v>
      </c>
      <c r="B11" s="576"/>
      <c r="C11" s="549"/>
      <c r="D11" s="569">
        <f>+IF('Participating State'!$B$17="Yes",IF('Participating State'!C7&gt;0,'Participating State'!$E$21,0),0)</f>
        <v>0</v>
      </c>
      <c r="E11" s="570"/>
      <c r="F11" s="569">
        <f>+IF('Participating State'!$B$17="Yes",IF('Participating State'!E7&gt;0,'Participating State'!$E$21,0),0)</f>
        <v>0</v>
      </c>
      <c r="G11" s="570"/>
      <c r="H11" s="569">
        <f>+IF('Participating State'!$B$17="Yes",IF('Participating State'!G7&gt;0,'Participating State'!$E$21,0),0)</f>
        <v>0</v>
      </c>
      <c r="I11" s="570"/>
      <c r="J11" s="569">
        <f>+IF('Participating State'!$B$17="Yes",IF('Participating State'!I7&gt;0,'Participating State'!$E$21,0),0)</f>
        <v>0</v>
      </c>
      <c r="K11" s="570"/>
      <c r="L11" s="569">
        <f>+IF('Participating State'!$B$17="Yes",IF('Participating State'!K7&gt;0,'Participating State'!$E$21,0),0)</f>
        <v>0</v>
      </c>
      <c r="M11" s="570"/>
      <c r="N11" s="569">
        <f>+IF('Participating State'!$B$17="Yes",IF('Participating State'!M7&gt;0,'Participating State'!$E$21,0),0)</f>
        <v>0</v>
      </c>
      <c r="O11" s="570"/>
      <c r="P11" s="564">
        <f>+IF('Participating State'!$B$17="Yes",IF('Participating State'!O7&gt;0,'Participating State'!$E$21,0),0)</f>
        <v>0</v>
      </c>
      <c r="Q11" s="565"/>
      <c r="R11" s="360"/>
    </row>
    <row r="12" spans="1:26" s="295" customFormat="1" ht="23.65" x14ac:dyDescent="0.4">
      <c r="A12" s="545"/>
      <c r="B12" s="578"/>
      <c r="C12" s="34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62"/>
    </row>
    <row r="13" spans="1:26" ht="13.9" x14ac:dyDescent="0.4">
      <c r="A13" s="525" t="s">
        <v>42</v>
      </c>
      <c r="B13" s="566"/>
      <c r="C13" s="526"/>
      <c r="D13" s="49">
        <f>ROUND(C25*D$26,4)</f>
        <v>95</v>
      </c>
      <c r="E13" s="313">
        <f>(D$11*B23)*D13</f>
        <v>0</v>
      </c>
      <c r="F13" s="29">
        <f>ROUND(C25*F$26,4)</f>
        <v>95</v>
      </c>
      <c r="G13" s="313">
        <f>(F13*B23)*F$11</f>
        <v>0</v>
      </c>
      <c r="H13" s="29">
        <f>ROUND(C25*H$26,4)</f>
        <v>95</v>
      </c>
      <c r="I13" s="313">
        <f>(H13*B23)*H$11</f>
        <v>0</v>
      </c>
      <c r="J13" s="29">
        <f>ROUND(C25*J$26,4)</f>
        <v>95</v>
      </c>
      <c r="K13" s="313">
        <f>(J13*B23)*J$11</f>
        <v>0</v>
      </c>
      <c r="L13" s="29">
        <f>ROUND(C25*L$26,4)</f>
        <v>95</v>
      </c>
      <c r="M13" s="313">
        <f>(L13*B23)*L$11</f>
        <v>0</v>
      </c>
      <c r="N13" s="29">
        <f>ROUND(C25*N$26,4)</f>
        <v>95</v>
      </c>
      <c r="O13" s="313">
        <f>(N13*B23)*N$11</f>
        <v>0</v>
      </c>
      <c r="P13" s="29">
        <f>ROUND(C25*P$26,4)</f>
        <v>95</v>
      </c>
      <c r="Q13" s="314">
        <f>(P13*B23)*P$11</f>
        <v>0</v>
      </c>
      <c r="R13" s="45"/>
      <c r="S13" s="295"/>
    </row>
    <row r="14" spans="1:26" s="319" customFormat="1" ht="13.9" x14ac:dyDescent="0.4">
      <c r="A14" s="525" t="s">
        <v>376</v>
      </c>
      <c r="B14" s="566"/>
      <c r="C14" s="526"/>
      <c r="D14" s="215"/>
      <c r="E14" s="194">
        <f>SUM(E13:E13)</f>
        <v>0</v>
      </c>
      <c r="F14" s="317"/>
      <c r="G14" s="316">
        <f>SUM(G13:G13)</f>
        <v>0</v>
      </c>
      <c r="H14" s="317"/>
      <c r="I14" s="316">
        <f>SUM(I13:I13)</f>
        <v>0</v>
      </c>
      <c r="J14" s="317"/>
      <c r="K14" s="316">
        <f>SUM(K13:K13)</f>
        <v>0</v>
      </c>
      <c r="L14" s="317"/>
      <c r="M14" s="316">
        <f>SUM(M13:M13)</f>
        <v>0</v>
      </c>
      <c r="N14" s="317"/>
      <c r="O14" s="316">
        <f>SUM(O13:O13)</f>
        <v>0</v>
      </c>
      <c r="P14" s="317"/>
      <c r="Q14" s="318">
        <f>SUM(Q13:Q13)</f>
        <v>0</v>
      </c>
      <c r="R14" s="243"/>
    </row>
    <row r="15" spans="1:26" ht="13.9" thickBot="1" x14ac:dyDescent="0.4">
      <c r="A15" s="45"/>
      <c r="C15" s="322"/>
      <c r="D15" s="322"/>
      <c r="Q15" s="296"/>
      <c r="R15" s="45"/>
    </row>
    <row r="16" spans="1:26" ht="14.25" thickBot="1" x14ac:dyDescent="0.45">
      <c r="A16" s="567" t="s">
        <v>377</v>
      </c>
      <c r="B16" s="568"/>
      <c r="C16" s="320">
        <f>SUM(E14:Q14)</f>
        <v>0</v>
      </c>
      <c r="D16" s="323"/>
      <c r="E16" s="324"/>
      <c r="Q16" s="296"/>
      <c r="R16" s="45"/>
    </row>
    <row r="17" spans="1:18" x14ac:dyDescent="0.35">
      <c r="A17" s="45"/>
      <c r="Q17" s="296"/>
      <c r="R17" s="45"/>
    </row>
    <row r="18" spans="1:18" ht="13.9" x14ac:dyDescent="0.4">
      <c r="A18" s="325" t="s">
        <v>49</v>
      </c>
      <c r="B18" s="297"/>
      <c r="Q18" s="296"/>
      <c r="R18" s="45"/>
    </row>
    <row r="19" spans="1:18" ht="13.9" x14ac:dyDescent="0.4">
      <c r="A19" s="326" t="s">
        <v>101</v>
      </c>
      <c r="B19" s="327">
        <f>+IF('Participating State'!$B$17="Yes",'Participating State'!B8,0)</f>
        <v>0</v>
      </c>
      <c r="Q19" s="296"/>
      <c r="R19" s="45"/>
    </row>
    <row r="20" spans="1:18" ht="13.9" x14ac:dyDescent="0.4">
      <c r="A20" s="326" t="s">
        <v>46</v>
      </c>
      <c r="B20" s="327">
        <f>+IF('Participating State'!$B$17="Yes",'Participating State'!B9,0)</f>
        <v>0</v>
      </c>
      <c r="Q20" s="296"/>
      <c r="R20" s="45"/>
    </row>
    <row r="21" spans="1:18" ht="13.9" x14ac:dyDescent="0.4">
      <c r="A21" s="326" t="s">
        <v>47</v>
      </c>
      <c r="B21" s="174">
        <f>B20-B19</f>
        <v>0</v>
      </c>
      <c r="Q21" s="296"/>
      <c r="R21" s="45"/>
    </row>
    <row r="22" spans="1:18" ht="13.9" x14ac:dyDescent="0.4">
      <c r="A22" s="326" t="s">
        <v>85</v>
      </c>
      <c r="B22" s="174">
        <f>IFERROR(B21/B19,0)</f>
        <v>0</v>
      </c>
      <c r="Q22" s="296"/>
      <c r="R22" s="45"/>
    </row>
    <row r="23" spans="1:18" ht="13.9" x14ac:dyDescent="0.4">
      <c r="A23" s="326" t="s">
        <v>48</v>
      </c>
      <c r="B23" s="174">
        <f>B22+1</f>
        <v>1</v>
      </c>
      <c r="Q23" s="296"/>
      <c r="R23" s="45"/>
    </row>
    <row r="24" spans="1:18" x14ac:dyDescent="0.35">
      <c r="A24" s="45"/>
      <c r="Q24" s="296"/>
      <c r="R24" s="45"/>
    </row>
    <row r="25" spans="1:18" x14ac:dyDescent="0.35">
      <c r="A25" s="231" t="s">
        <v>43</v>
      </c>
      <c r="C25" s="363">
        <v>95</v>
      </c>
      <c r="Q25" s="296"/>
      <c r="R25" s="45"/>
    </row>
    <row r="26" spans="1:18" ht="13.9" thickBot="1" x14ac:dyDescent="0.4">
      <c r="A26" s="355" t="s">
        <v>103</v>
      </c>
      <c r="B26" s="334"/>
      <c r="C26" s="334"/>
      <c r="D26" s="38">
        <v>1</v>
      </c>
      <c r="E26" s="334"/>
      <c r="F26" s="38">
        <v>1</v>
      </c>
      <c r="G26" s="334"/>
      <c r="H26" s="38">
        <v>1</v>
      </c>
      <c r="I26" s="334"/>
      <c r="J26" s="38">
        <v>1</v>
      </c>
      <c r="K26" s="334"/>
      <c r="L26" s="38">
        <v>1</v>
      </c>
      <c r="M26" s="334"/>
      <c r="N26" s="38">
        <v>1</v>
      </c>
      <c r="O26" s="334"/>
      <c r="P26" s="38">
        <v>1</v>
      </c>
      <c r="Q26" s="335"/>
      <c r="R26" s="45"/>
    </row>
    <row r="28" spans="1:18" ht="54" customHeight="1" x14ac:dyDescent="0.35">
      <c r="A28" s="577" t="s">
        <v>419</v>
      </c>
      <c r="B28" s="577"/>
      <c r="C28" s="577"/>
      <c r="D28" s="577"/>
      <c r="E28" s="577"/>
      <c r="F28" s="577"/>
      <c r="G28" s="577"/>
      <c r="H28" s="577"/>
      <c r="I28" s="577"/>
      <c r="J28" s="577"/>
      <c r="K28" s="577"/>
      <c r="L28" s="577"/>
      <c r="M28" s="577"/>
      <c r="N28" s="577"/>
      <c r="O28" s="577"/>
      <c r="P28" s="577"/>
      <c r="Q28" s="577"/>
      <c r="R28" s="124"/>
    </row>
  </sheetData>
  <mergeCells count="25">
    <mergeCell ref="A16:B16"/>
    <mergeCell ref="A28:Q28"/>
    <mergeCell ref="L11:M11"/>
    <mergeCell ref="N11:O11"/>
    <mergeCell ref="P11:Q11"/>
    <mergeCell ref="A12:B12"/>
    <mergeCell ref="A13:C13"/>
    <mergeCell ref="A14:C14"/>
    <mergeCell ref="J11:K11"/>
    <mergeCell ref="A10:B10"/>
    <mergeCell ref="A11:C11"/>
    <mergeCell ref="D11:E11"/>
    <mergeCell ref="F11:G11"/>
    <mergeCell ref="H11:I11"/>
    <mergeCell ref="A1:Q1"/>
    <mergeCell ref="A3:Q3"/>
    <mergeCell ref="A6:Q6"/>
    <mergeCell ref="A8:B8"/>
    <mergeCell ref="D8:E8"/>
    <mergeCell ref="F8:G8"/>
    <mergeCell ref="H8:I8"/>
    <mergeCell ref="J8:K8"/>
    <mergeCell ref="L8:M8"/>
    <mergeCell ref="N8:O8"/>
    <mergeCell ref="P8:Q8"/>
  </mergeCells>
  <pageMargins left="0.25" right="0.25" top="0.75" bottom="0.75" header="0.3" footer="0.3"/>
  <pageSetup scale="44" fitToHeight="0" orientation="landscape" r:id="rId1"/>
  <headerFooter>
    <oddFooter>&amp;L&amp;F&amp;C&amp;A&amp;Rpage &amp;P of &amp;N</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U37"/>
  <sheetViews>
    <sheetView zoomScale="85" zoomScaleNormal="85" workbookViewId="0">
      <selection activeCell="C35" sqref="C35"/>
    </sheetView>
  </sheetViews>
  <sheetFormatPr defaultColWidth="9.1328125" defaultRowHeight="13.5" x14ac:dyDescent="0.35"/>
  <cols>
    <col min="1" max="1" width="47.265625" style="1" customWidth="1"/>
    <col min="2" max="2" width="15.1328125" style="1" customWidth="1"/>
    <col min="3" max="3" width="18.265625" style="1" bestFit="1" customWidth="1"/>
    <col min="4" max="4" width="18.265625" style="1" customWidth="1"/>
    <col min="5" max="5" width="16.73046875" style="1" customWidth="1"/>
    <col min="6" max="6" width="15.265625" style="1" bestFit="1" customWidth="1"/>
    <col min="7" max="7" width="16.73046875" style="1" customWidth="1"/>
    <col min="8" max="8" width="16.1328125" style="1" bestFit="1" customWidth="1"/>
    <col min="9" max="9" width="19.86328125" style="1" customWidth="1"/>
    <col min="10" max="10" width="18" style="1" bestFit="1" customWidth="1"/>
    <col min="11" max="11" width="16.73046875" style="1" customWidth="1"/>
    <col min="12" max="12" width="18" style="1" customWidth="1"/>
    <col min="13" max="13" width="16.73046875" style="1" customWidth="1"/>
    <col min="14" max="14" width="18" style="1" bestFit="1" customWidth="1"/>
    <col min="15" max="17" width="16.73046875" style="1" customWidth="1"/>
    <col min="18" max="18" width="18.265625" style="1" customWidth="1"/>
    <col min="19" max="19" width="14.265625" style="1" bestFit="1" customWidth="1"/>
    <col min="20" max="16384" width="9.1328125" style="1"/>
  </cols>
  <sheetData>
    <row r="1" spans="1:21" ht="15" x14ac:dyDescent="0.4">
      <c r="A1" s="461" t="s">
        <v>537</v>
      </c>
      <c r="B1" s="461"/>
      <c r="C1" s="461"/>
      <c r="D1" s="461"/>
      <c r="E1" s="461"/>
      <c r="F1" s="461"/>
      <c r="G1" s="461"/>
      <c r="H1" s="461"/>
      <c r="I1" s="461"/>
      <c r="J1" s="461"/>
      <c r="K1" s="461"/>
      <c r="L1" s="461"/>
      <c r="M1" s="461"/>
      <c r="N1" s="461"/>
      <c r="O1" s="461"/>
      <c r="P1" s="461"/>
      <c r="Q1" s="461"/>
      <c r="R1" s="461"/>
    </row>
    <row r="3" spans="1:21" ht="36.75" customHeight="1" x14ac:dyDescent="0.5">
      <c r="A3" s="557" t="s">
        <v>383</v>
      </c>
      <c r="B3" s="557"/>
      <c r="C3" s="557"/>
      <c r="D3" s="557"/>
      <c r="E3" s="557"/>
      <c r="F3" s="557"/>
      <c r="G3" s="557"/>
      <c r="H3" s="557"/>
      <c r="I3" s="557"/>
      <c r="J3" s="557"/>
      <c r="K3" s="557"/>
      <c r="L3" s="557"/>
      <c r="M3" s="557"/>
      <c r="N3" s="557"/>
      <c r="O3" s="557"/>
      <c r="P3" s="557"/>
      <c r="Q3" s="557"/>
      <c r="R3" s="557"/>
      <c r="S3" s="358"/>
      <c r="T3" s="358"/>
      <c r="U3" s="358"/>
    </row>
    <row r="5" spans="1:21" ht="13.9" thickBot="1" x14ac:dyDescent="0.4"/>
    <row r="6" spans="1:21" ht="14.25" customHeight="1" x14ac:dyDescent="0.4">
      <c r="A6" s="558" t="s">
        <v>384</v>
      </c>
      <c r="B6" s="559"/>
      <c r="C6" s="559"/>
      <c r="D6" s="559"/>
      <c r="E6" s="559"/>
      <c r="F6" s="559"/>
      <c r="G6" s="559"/>
      <c r="H6" s="559"/>
      <c r="I6" s="559"/>
      <c r="J6" s="559"/>
      <c r="K6" s="559"/>
      <c r="L6" s="559"/>
      <c r="M6" s="559"/>
      <c r="N6" s="559"/>
      <c r="O6" s="559"/>
      <c r="P6" s="559"/>
      <c r="Q6" s="559"/>
      <c r="R6" s="560"/>
    </row>
    <row r="7" spans="1:21" x14ac:dyDescent="0.35">
      <c r="A7" s="45"/>
      <c r="R7" s="296"/>
    </row>
    <row r="8" spans="1:21" ht="13.9" x14ac:dyDescent="0.4">
      <c r="A8" s="45"/>
      <c r="D8" s="561" t="s">
        <v>9</v>
      </c>
      <c r="E8" s="562"/>
      <c r="F8" s="561" t="s">
        <v>10</v>
      </c>
      <c r="G8" s="562"/>
      <c r="H8" s="561" t="s">
        <v>11</v>
      </c>
      <c r="I8" s="562"/>
      <c r="J8" s="561" t="s">
        <v>12</v>
      </c>
      <c r="K8" s="562"/>
      <c r="L8" s="561" t="s">
        <v>13</v>
      </c>
      <c r="M8" s="562"/>
      <c r="N8" s="561" t="s">
        <v>14</v>
      </c>
      <c r="O8" s="562"/>
      <c r="P8" s="561" t="s">
        <v>15</v>
      </c>
      <c r="Q8" s="563"/>
      <c r="R8" s="337" t="s">
        <v>205</v>
      </c>
    </row>
    <row r="9" spans="1:21" ht="15" hidden="1" customHeight="1" x14ac:dyDescent="0.4">
      <c r="A9" s="45"/>
      <c r="B9" s="297" t="s">
        <v>16</v>
      </c>
      <c r="C9" s="339"/>
      <c r="D9" s="339"/>
      <c r="E9" s="340"/>
      <c r="F9" s="339" t="s">
        <v>18</v>
      </c>
      <c r="G9" s="340"/>
      <c r="H9" s="339" t="s">
        <v>19</v>
      </c>
      <c r="I9" s="340"/>
      <c r="J9" s="339" t="s">
        <v>20</v>
      </c>
      <c r="K9" s="340"/>
      <c r="L9" s="339" t="s">
        <v>21</v>
      </c>
      <c r="M9" s="340"/>
      <c r="N9" s="339" t="s">
        <v>22</v>
      </c>
      <c r="O9" s="340"/>
      <c r="P9" s="339" t="s">
        <v>23</v>
      </c>
      <c r="Q9" s="296"/>
      <c r="R9" s="296"/>
    </row>
    <row r="10" spans="1:21" s="305" customFormat="1" ht="13.9" x14ac:dyDescent="0.4">
      <c r="A10" s="525" t="s">
        <v>105</v>
      </c>
      <c r="B10" s="566"/>
      <c r="C10" s="566"/>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342"/>
      <c r="S10" s="1"/>
    </row>
    <row r="11" spans="1:21" s="308" customFormat="1" ht="13.9" x14ac:dyDescent="0.4">
      <c r="A11" s="525" t="s">
        <v>45</v>
      </c>
      <c r="B11" s="566"/>
      <c r="C11" s="566"/>
      <c r="D11" s="569">
        <f>+IF('Participating State'!$B$17="Yes",IF('Participating State'!C7&gt;0,'Participating State'!$E$22,0),0)</f>
        <v>0</v>
      </c>
      <c r="E11" s="570"/>
      <c r="F11" s="569">
        <f>+IF('Participating State'!$B$17="Yes",IF('Participating State'!E7&gt;0,'Participating State'!$E$22,0),0)</f>
        <v>0</v>
      </c>
      <c r="G11" s="570"/>
      <c r="H11" s="569">
        <f>+IF('Participating State'!$B$17="Yes",IF('Participating State'!G7&gt;0,'Participating State'!$E$22,0),0)</f>
        <v>0</v>
      </c>
      <c r="I11" s="570"/>
      <c r="J11" s="569">
        <f>+IF('Participating State'!$B$17="Yes",IF('Participating State'!I7&gt;0,'Participating State'!$E$22,0),0)</f>
        <v>0</v>
      </c>
      <c r="K11" s="570"/>
      <c r="L11" s="569">
        <f>+IF('Participating State'!$B$17="Yes",IF('Participating State'!K7&gt;0,'Participating State'!$E$22,0),0)</f>
        <v>0</v>
      </c>
      <c r="M11" s="570"/>
      <c r="N11" s="569">
        <f>+IF('Participating State'!$B$17="Yes",IF('Participating State'!M7&gt;0,'Participating State'!$E$22,0),0)</f>
        <v>0</v>
      </c>
      <c r="O11" s="570"/>
      <c r="P11" s="564">
        <f>+IF('Participating State'!$B$17="Yes",IF('Participating State'!O7&gt;0,'Participating State'!$E$22,0),0)</f>
        <v>0</v>
      </c>
      <c r="Q11" s="565"/>
      <c r="R11" s="345"/>
      <c r="S11" s="1"/>
    </row>
    <row r="12" spans="1:21" s="295" customFormat="1" ht="23.65" x14ac:dyDescent="0.4">
      <c r="A12" s="554" t="s">
        <v>30</v>
      </c>
      <c r="B12" s="580"/>
      <c r="C12" s="58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10" t="s">
        <v>217</v>
      </c>
      <c r="S12" s="1"/>
    </row>
    <row r="13" spans="1:21" x14ac:dyDescent="0.35">
      <c r="A13" s="550" t="s">
        <v>32</v>
      </c>
      <c r="B13" s="579"/>
      <c r="C13" s="579"/>
      <c r="D13" s="113">
        <f>ROUND($C$34*D$35,4)</f>
        <v>95</v>
      </c>
      <c r="E13" s="313">
        <f t="shared" ref="E13:E21" si="0">(D13*$B$31)*D$11</f>
        <v>0</v>
      </c>
      <c r="F13" s="113">
        <f>ROUND($C$34*F$35,4)</f>
        <v>95</v>
      </c>
      <c r="G13" s="313">
        <f t="shared" ref="G13:G21" si="1">(F13*$B$31)*F$11</f>
        <v>0</v>
      </c>
      <c r="H13" s="113">
        <f>ROUND($C$34*H$35,4)</f>
        <v>95</v>
      </c>
      <c r="I13" s="313">
        <f t="shared" ref="I13:I21" si="2">(H13*$B$31)*H$11</f>
        <v>0</v>
      </c>
      <c r="J13" s="113">
        <f>ROUND($C$34*J$35,4)</f>
        <v>95</v>
      </c>
      <c r="K13" s="313">
        <f t="shared" ref="K13:K21" si="3">(J13*$B$31)*J$11</f>
        <v>0</v>
      </c>
      <c r="L13" s="113">
        <f>ROUND($C$34*L$35,4)</f>
        <v>95</v>
      </c>
      <c r="M13" s="313">
        <f t="shared" ref="M13:M21" si="4">(L13*$B$31)*L$11</f>
        <v>0</v>
      </c>
      <c r="N13" s="113">
        <f>ROUND($C$34*N$35,4)</f>
        <v>95</v>
      </c>
      <c r="O13" s="313">
        <f t="shared" ref="O13:O21" si="5">(N13*$B$31)*N$11</f>
        <v>0</v>
      </c>
      <c r="P13" s="113">
        <f>ROUND($C$34*P$35,4)</f>
        <v>95</v>
      </c>
      <c r="Q13" s="313">
        <f t="shared" ref="Q13:Q21" si="6">(P13*$B$31)*P$11</f>
        <v>0</v>
      </c>
      <c r="R13" s="314">
        <f>E13+G13+I13+K13+M13+O13+Q13</f>
        <v>0</v>
      </c>
      <c r="T13" s="295"/>
    </row>
    <row r="14" spans="1:21" x14ac:dyDescent="0.35">
      <c r="A14" s="550" t="s">
        <v>33</v>
      </c>
      <c r="B14" s="579"/>
      <c r="C14" s="579"/>
      <c r="D14" s="29">
        <f>ROUND(D13*(1+$C$33),4)</f>
        <v>96.9</v>
      </c>
      <c r="E14" s="313">
        <f t="shared" si="0"/>
        <v>0</v>
      </c>
      <c r="F14" s="29">
        <f>ROUND(F13*(1+$C$33),4)</f>
        <v>96.9</v>
      </c>
      <c r="G14" s="313">
        <f t="shared" si="1"/>
        <v>0</v>
      </c>
      <c r="H14" s="29">
        <f>ROUND(H13*(1+$C$33),4)</f>
        <v>96.9</v>
      </c>
      <c r="I14" s="313">
        <f t="shared" si="2"/>
        <v>0</v>
      </c>
      <c r="J14" s="29">
        <f>ROUND(J13*(1+$C$33),4)</f>
        <v>96.9</v>
      </c>
      <c r="K14" s="313">
        <f t="shared" si="3"/>
        <v>0</v>
      </c>
      <c r="L14" s="29">
        <f>ROUND(L13*(1+$C$33),4)</f>
        <v>96.9</v>
      </c>
      <c r="M14" s="313">
        <f t="shared" si="4"/>
        <v>0</v>
      </c>
      <c r="N14" s="29">
        <f>ROUND(N13*(1+$C$33),4)</f>
        <v>96.9</v>
      </c>
      <c r="O14" s="313">
        <f t="shared" si="5"/>
        <v>0</v>
      </c>
      <c r="P14" s="29">
        <f>ROUND(P13*(1+$C$33),4)</f>
        <v>96.9</v>
      </c>
      <c r="Q14" s="313">
        <f t="shared" si="6"/>
        <v>0</v>
      </c>
      <c r="R14" s="314">
        <f t="shared" ref="R14:R22" si="7">E14+G14+I14+K14+M14+O14+Q14</f>
        <v>0</v>
      </c>
    </row>
    <row r="15" spans="1:21" x14ac:dyDescent="0.35">
      <c r="A15" s="550" t="s">
        <v>34</v>
      </c>
      <c r="B15" s="579"/>
      <c r="C15" s="579"/>
      <c r="D15" s="29">
        <f>ROUND(D14*(1+$C$33),4)</f>
        <v>98.837999999999994</v>
      </c>
      <c r="E15" s="313">
        <f t="shared" si="0"/>
        <v>0</v>
      </c>
      <c r="F15" s="29">
        <f>ROUND(F14*(1+$C$33),4)</f>
        <v>98.837999999999994</v>
      </c>
      <c r="G15" s="313">
        <f t="shared" si="1"/>
        <v>0</v>
      </c>
      <c r="H15" s="29">
        <f t="shared" ref="H15:H21" si="8">ROUND(H14*(1+$C$33),4)</f>
        <v>98.837999999999994</v>
      </c>
      <c r="I15" s="313">
        <f t="shared" si="2"/>
        <v>0</v>
      </c>
      <c r="J15" s="29">
        <f t="shared" ref="J15:J21" si="9">ROUND(J14*(1+$C$33),4)</f>
        <v>98.837999999999994</v>
      </c>
      <c r="K15" s="313">
        <f t="shared" si="3"/>
        <v>0</v>
      </c>
      <c r="L15" s="29">
        <f t="shared" ref="L15:L21" si="10">ROUND(L14*(1+$C$33),4)</f>
        <v>98.837999999999994</v>
      </c>
      <c r="M15" s="313">
        <f t="shared" si="4"/>
        <v>0</v>
      </c>
      <c r="N15" s="29">
        <f t="shared" ref="N15:P21" si="11">ROUND(N14*(1+$C$33),4)</f>
        <v>98.837999999999994</v>
      </c>
      <c r="O15" s="313">
        <f t="shared" si="5"/>
        <v>0</v>
      </c>
      <c r="P15" s="29">
        <f t="shared" si="11"/>
        <v>98.837999999999994</v>
      </c>
      <c r="Q15" s="313">
        <f t="shared" si="6"/>
        <v>0</v>
      </c>
      <c r="R15" s="314">
        <f t="shared" si="7"/>
        <v>0</v>
      </c>
    </row>
    <row r="16" spans="1:21" x14ac:dyDescent="0.35">
      <c r="A16" s="550" t="s">
        <v>35</v>
      </c>
      <c r="B16" s="579"/>
      <c r="C16" s="579"/>
      <c r="D16" s="29">
        <f t="shared" ref="D16:F21" si="12">ROUND(D15*(1+$C$33),4)</f>
        <v>100.81480000000001</v>
      </c>
      <c r="E16" s="313">
        <f t="shared" si="0"/>
        <v>0</v>
      </c>
      <c r="F16" s="29">
        <f t="shared" si="12"/>
        <v>100.81480000000001</v>
      </c>
      <c r="G16" s="313">
        <f t="shared" si="1"/>
        <v>0</v>
      </c>
      <c r="H16" s="29">
        <f t="shared" si="8"/>
        <v>100.81480000000001</v>
      </c>
      <c r="I16" s="313">
        <f t="shared" si="2"/>
        <v>0</v>
      </c>
      <c r="J16" s="29">
        <f t="shared" si="9"/>
        <v>100.81480000000001</v>
      </c>
      <c r="K16" s="313">
        <f t="shared" si="3"/>
        <v>0</v>
      </c>
      <c r="L16" s="29">
        <f t="shared" si="10"/>
        <v>100.81480000000001</v>
      </c>
      <c r="M16" s="313">
        <f t="shared" si="4"/>
        <v>0</v>
      </c>
      <c r="N16" s="29">
        <f t="shared" si="11"/>
        <v>100.81480000000001</v>
      </c>
      <c r="O16" s="313">
        <f t="shared" si="5"/>
        <v>0</v>
      </c>
      <c r="P16" s="29">
        <f t="shared" si="11"/>
        <v>100.81480000000001</v>
      </c>
      <c r="Q16" s="313">
        <f t="shared" si="6"/>
        <v>0</v>
      </c>
      <c r="R16" s="314">
        <f t="shared" si="7"/>
        <v>0</v>
      </c>
    </row>
    <row r="17" spans="1:19" x14ac:dyDescent="0.35">
      <c r="A17" s="550" t="s">
        <v>36</v>
      </c>
      <c r="B17" s="579"/>
      <c r="C17" s="579"/>
      <c r="D17" s="29">
        <f t="shared" si="12"/>
        <v>102.83110000000001</v>
      </c>
      <c r="E17" s="313">
        <f t="shared" si="0"/>
        <v>0</v>
      </c>
      <c r="F17" s="29">
        <f t="shared" si="12"/>
        <v>102.83110000000001</v>
      </c>
      <c r="G17" s="313">
        <f t="shared" si="1"/>
        <v>0</v>
      </c>
      <c r="H17" s="29">
        <f t="shared" si="8"/>
        <v>102.83110000000001</v>
      </c>
      <c r="I17" s="313">
        <f t="shared" si="2"/>
        <v>0</v>
      </c>
      <c r="J17" s="29">
        <f t="shared" si="9"/>
        <v>102.83110000000001</v>
      </c>
      <c r="K17" s="313">
        <f t="shared" si="3"/>
        <v>0</v>
      </c>
      <c r="L17" s="29">
        <f t="shared" si="10"/>
        <v>102.83110000000001</v>
      </c>
      <c r="M17" s="313">
        <f t="shared" si="4"/>
        <v>0</v>
      </c>
      <c r="N17" s="29">
        <f t="shared" si="11"/>
        <v>102.83110000000001</v>
      </c>
      <c r="O17" s="313">
        <f t="shared" si="5"/>
        <v>0</v>
      </c>
      <c r="P17" s="29">
        <f t="shared" si="11"/>
        <v>102.83110000000001</v>
      </c>
      <c r="Q17" s="313">
        <f t="shared" si="6"/>
        <v>0</v>
      </c>
      <c r="R17" s="314">
        <f t="shared" si="7"/>
        <v>0</v>
      </c>
    </row>
    <row r="18" spans="1:19" x14ac:dyDescent="0.35">
      <c r="A18" s="550" t="s">
        <v>37</v>
      </c>
      <c r="B18" s="579"/>
      <c r="C18" s="579"/>
      <c r="D18" s="29">
        <f t="shared" si="12"/>
        <v>104.8877</v>
      </c>
      <c r="E18" s="313">
        <f t="shared" si="0"/>
        <v>0</v>
      </c>
      <c r="F18" s="29">
        <f t="shared" si="12"/>
        <v>104.8877</v>
      </c>
      <c r="G18" s="313">
        <f t="shared" si="1"/>
        <v>0</v>
      </c>
      <c r="H18" s="29">
        <f t="shared" si="8"/>
        <v>104.8877</v>
      </c>
      <c r="I18" s="313">
        <f t="shared" si="2"/>
        <v>0</v>
      </c>
      <c r="J18" s="29">
        <f t="shared" si="9"/>
        <v>104.8877</v>
      </c>
      <c r="K18" s="313">
        <f t="shared" si="3"/>
        <v>0</v>
      </c>
      <c r="L18" s="29">
        <f t="shared" si="10"/>
        <v>104.8877</v>
      </c>
      <c r="M18" s="313">
        <f t="shared" si="4"/>
        <v>0</v>
      </c>
      <c r="N18" s="29">
        <f t="shared" si="11"/>
        <v>104.8877</v>
      </c>
      <c r="O18" s="313">
        <f t="shared" si="5"/>
        <v>0</v>
      </c>
      <c r="P18" s="29">
        <f t="shared" si="11"/>
        <v>104.8877</v>
      </c>
      <c r="Q18" s="313">
        <f t="shared" si="6"/>
        <v>0</v>
      </c>
      <c r="R18" s="314">
        <f t="shared" si="7"/>
        <v>0</v>
      </c>
    </row>
    <row r="19" spans="1:19" x14ac:dyDescent="0.35">
      <c r="A19" s="550" t="s">
        <v>38</v>
      </c>
      <c r="B19" s="579"/>
      <c r="C19" s="579"/>
      <c r="D19" s="29">
        <f t="shared" si="12"/>
        <v>106.9855</v>
      </c>
      <c r="E19" s="313">
        <f t="shared" si="0"/>
        <v>0</v>
      </c>
      <c r="F19" s="29">
        <f t="shared" si="12"/>
        <v>106.9855</v>
      </c>
      <c r="G19" s="313">
        <f t="shared" si="1"/>
        <v>0</v>
      </c>
      <c r="H19" s="29">
        <f t="shared" si="8"/>
        <v>106.9855</v>
      </c>
      <c r="I19" s="313">
        <f t="shared" si="2"/>
        <v>0</v>
      </c>
      <c r="J19" s="29">
        <f t="shared" si="9"/>
        <v>106.9855</v>
      </c>
      <c r="K19" s="313">
        <f t="shared" si="3"/>
        <v>0</v>
      </c>
      <c r="L19" s="29">
        <f t="shared" si="10"/>
        <v>106.9855</v>
      </c>
      <c r="M19" s="313">
        <f t="shared" si="4"/>
        <v>0</v>
      </c>
      <c r="N19" s="29">
        <f t="shared" si="11"/>
        <v>106.9855</v>
      </c>
      <c r="O19" s="313">
        <f t="shared" si="5"/>
        <v>0</v>
      </c>
      <c r="P19" s="29">
        <f t="shared" si="11"/>
        <v>106.9855</v>
      </c>
      <c r="Q19" s="313">
        <f t="shared" si="6"/>
        <v>0</v>
      </c>
      <c r="R19" s="314">
        <f t="shared" si="7"/>
        <v>0</v>
      </c>
    </row>
    <row r="20" spans="1:19" x14ac:dyDescent="0.35">
      <c r="A20" s="550" t="s">
        <v>39</v>
      </c>
      <c r="B20" s="579"/>
      <c r="C20" s="579"/>
      <c r="D20" s="29">
        <f t="shared" si="12"/>
        <v>109.12520000000001</v>
      </c>
      <c r="E20" s="313">
        <f t="shared" si="0"/>
        <v>0</v>
      </c>
      <c r="F20" s="29">
        <f t="shared" si="12"/>
        <v>109.12520000000001</v>
      </c>
      <c r="G20" s="313">
        <f t="shared" si="1"/>
        <v>0</v>
      </c>
      <c r="H20" s="29">
        <f t="shared" si="8"/>
        <v>109.12520000000001</v>
      </c>
      <c r="I20" s="313">
        <f t="shared" si="2"/>
        <v>0</v>
      </c>
      <c r="J20" s="29">
        <f t="shared" si="9"/>
        <v>109.12520000000001</v>
      </c>
      <c r="K20" s="313">
        <f t="shared" si="3"/>
        <v>0</v>
      </c>
      <c r="L20" s="29">
        <f t="shared" si="10"/>
        <v>109.12520000000001</v>
      </c>
      <c r="M20" s="313">
        <f t="shared" si="4"/>
        <v>0</v>
      </c>
      <c r="N20" s="29">
        <f t="shared" si="11"/>
        <v>109.12520000000001</v>
      </c>
      <c r="O20" s="313">
        <f t="shared" si="5"/>
        <v>0</v>
      </c>
      <c r="P20" s="29">
        <f t="shared" si="11"/>
        <v>109.12520000000001</v>
      </c>
      <c r="Q20" s="313">
        <f t="shared" si="6"/>
        <v>0</v>
      </c>
      <c r="R20" s="314">
        <f t="shared" si="7"/>
        <v>0</v>
      </c>
    </row>
    <row r="21" spans="1:19" x14ac:dyDescent="0.35">
      <c r="A21" s="550" t="s">
        <v>40</v>
      </c>
      <c r="B21" s="579"/>
      <c r="C21" s="579"/>
      <c r="D21" s="29">
        <f t="shared" si="12"/>
        <v>111.3077</v>
      </c>
      <c r="E21" s="313">
        <f t="shared" si="0"/>
        <v>0</v>
      </c>
      <c r="F21" s="29">
        <f t="shared" si="12"/>
        <v>111.3077</v>
      </c>
      <c r="G21" s="313">
        <f t="shared" si="1"/>
        <v>0</v>
      </c>
      <c r="H21" s="29">
        <f t="shared" si="8"/>
        <v>111.3077</v>
      </c>
      <c r="I21" s="313">
        <f t="shared" si="2"/>
        <v>0</v>
      </c>
      <c r="J21" s="29">
        <f t="shared" si="9"/>
        <v>111.3077</v>
      </c>
      <c r="K21" s="313">
        <f t="shared" si="3"/>
        <v>0</v>
      </c>
      <c r="L21" s="29">
        <f t="shared" si="10"/>
        <v>111.3077</v>
      </c>
      <c r="M21" s="313">
        <f t="shared" si="4"/>
        <v>0</v>
      </c>
      <c r="N21" s="29">
        <f t="shared" si="11"/>
        <v>111.3077</v>
      </c>
      <c r="O21" s="313">
        <f t="shared" si="5"/>
        <v>0</v>
      </c>
      <c r="P21" s="29">
        <f t="shared" si="11"/>
        <v>111.3077</v>
      </c>
      <c r="Q21" s="313">
        <f t="shared" si="6"/>
        <v>0</v>
      </c>
      <c r="R21" s="314">
        <f t="shared" si="7"/>
        <v>0</v>
      </c>
    </row>
    <row r="22" spans="1:19" s="319" customFormat="1" ht="13.9" x14ac:dyDescent="0.4">
      <c r="A22" s="525" t="s">
        <v>378</v>
      </c>
      <c r="B22" s="566"/>
      <c r="C22" s="566"/>
      <c r="D22" s="215"/>
      <c r="E22" s="194">
        <f>SUM(E13:E21)</f>
        <v>0</v>
      </c>
      <c r="F22" s="317"/>
      <c r="G22" s="316">
        <f>SUM(G13:G21)</f>
        <v>0</v>
      </c>
      <c r="H22" s="317"/>
      <c r="I22" s="316">
        <f>SUM(I13:I21)</f>
        <v>0</v>
      </c>
      <c r="J22" s="317"/>
      <c r="K22" s="316">
        <f>SUM(K13:K21)</f>
        <v>0</v>
      </c>
      <c r="L22" s="317"/>
      <c r="M22" s="316">
        <f>SUM(M13:M21)</f>
        <v>0</v>
      </c>
      <c r="N22" s="317"/>
      <c r="O22" s="316">
        <f>SUM(O13:O21)</f>
        <v>0</v>
      </c>
      <c r="P22" s="317"/>
      <c r="Q22" s="316">
        <f>SUM(Q13:Q21)</f>
        <v>0</v>
      </c>
      <c r="R22" s="364">
        <f t="shared" si="7"/>
        <v>0</v>
      </c>
      <c r="S22" s="1"/>
    </row>
    <row r="23" spans="1:19" s="319" customFormat="1" ht="14.25" thickBot="1" x14ac:dyDescent="0.45">
      <c r="A23" s="228"/>
      <c r="B23" s="297"/>
      <c r="C23" s="297"/>
      <c r="D23" s="297"/>
      <c r="E23" s="297"/>
      <c r="F23" s="297"/>
      <c r="G23" s="297"/>
      <c r="H23" s="297"/>
      <c r="I23" s="297"/>
      <c r="J23" s="297"/>
      <c r="K23" s="297"/>
      <c r="L23" s="297"/>
      <c r="M23" s="297"/>
      <c r="N23" s="297"/>
      <c r="O23" s="297"/>
      <c r="P23" s="297"/>
      <c r="Q23" s="297"/>
      <c r="R23" s="365"/>
      <c r="S23" s="1"/>
    </row>
    <row r="24" spans="1:19" s="319" customFormat="1" ht="14.85" customHeight="1" thickBot="1" x14ac:dyDescent="0.45">
      <c r="A24" s="567" t="s">
        <v>379</v>
      </c>
      <c r="B24" s="568"/>
      <c r="C24" s="581"/>
      <c r="D24" s="320">
        <f>R22</f>
        <v>0</v>
      </c>
      <c r="E24" s="297"/>
      <c r="F24" s="297"/>
      <c r="G24" s="297"/>
      <c r="H24" s="297"/>
      <c r="I24" s="297"/>
      <c r="J24" s="297"/>
      <c r="K24" s="297"/>
      <c r="L24" s="297"/>
      <c r="M24" s="297"/>
      <c r="N24" s="297"/>
      <c r="O24" s="297"/>
      <c r="P24" s="297"/>
      <c r="Q24" s="297"/>
      <c r="R24" s="365"/>
      <c r="S24" s="1"/>
    </row>
    <row r="25" spans="1:19" x14ac:dyDescent="0.35">
      <c r="A25" s="45"/>
      <c r="R25" s="296"/>
    </row>
    <row r="26" spans="1:19" ht="13.9" x14ac:dyDescent="0.4">
      <c r="A26" s="325" t="s">
        <v>49</v>
      </c>
      <c r="B26" s="297"/>
      <c r="R26" s="296"/>
    </row>
    <row r="27" spans="1:19" ht="13.9" x14ac:dyDescent="0.4">
      <c r="A27" s="326" t="s">
        <v>101</v>
      </c>
      <c r="B27" s="327">
        <f>+IF('Participating State'!$B$17="Yes",'Participating State'!B8,0)</f>
        <v>0</v>
      </c>
      <c r="R27" s="296"/>
    </row>
    <row r="28" spans="1:19" ht="13.9" x14ac:dyDescent="0.4">
      <c r="A28" s="326" t="s">
        <v>46</v>
      </c>
      <c r="B28" s="327">
        <f>+IF('Participating State'!$B$17="Yes",'Participating State'!B9,0)</f>
        <v>0</v>
      </c>
      <c r="R28" s="296"/>
    </row>
    <row r="29" spans="1:19" ht="13.9" x14ac:dyDescent="0.4">
      <c r="A29" s="326" t="s">
        <v>47</v>
      </c>
      <c r="B29" s="174">
        <f>B28-B27</f>
        <v>0</v>
      </c>
      <c r="R29" s="296"/>
    </row>
    <row r="30" spans="1:19" ht="13.9" x14ac:dyDescent="0.4">
      <c r="A30" s="326" t="s">
        <v>85</v>
      </c>
      <c r="B30" s="174">
        <f>IFERROR(B29/B27,0)</f>
        <v>0</v>
      </c>
      <c r="R30" s="296"/>
    </row>
    <row r="31" spans="1:19" ht="13.9" x14ac:dyDescent="0.4">
      <c r="A31" s="326" t="s">
        <v>48</v>
      </c>
      <c r="B31" s="174">
        <f>B30+1</f>
        <v>1</v>
      </c>
      <c r="R31" s="296"/>
    </row>
    <row r="32" spans="1:19" x14ac:dyDescent="0.35">
      <c r="A32" s="45"/>
      <c r="R32" s="296"/>
    </row>
    <row r="33" spans="1:18" x14ac:dyDescent="0.35">
      <c r="A33" s="231" t="s">
        <v>27</v>
      </c>
      <c r="C33" s="366">
        <v>0.02</v>
      </c>
      <c r="R33" s="296"/>
    </row>
    <row r="34" spans="1:18" x14ac:dyDescent="0.35">
      <c r="A34" s="231" t="s">
        <v>43</v>
      </c>
      <c r="C34" s="363">
        <v>95</v>
      </c>
      <c r="R34" s="296"/>
    </row>
    <row r="35" spans="1:18" ht="13.9" thickBot="1" x14ac:dyDescent="0.4">
      <c r="A35" s="355" t="s">
        <v>29</v>
      </c>
      <c r="B35" s="334"/>
      <c r="C35" s="334"/>
      <c r="D35" s="38">
        <v>1</v>
      </c>
      <c r="E35" s="334"/>
      <c r="F35" s="38">
        <v>1</v>
      </c>
      <c r="G35" s="334"/>
      <c r="H35" s="38">
        <v>1</v>
      </c>
      <c r="I35" s="334"/>
      <c r="J35" s="38">
        <v>1</v>
      </c>
      <c r="K35" s="334"/>
      <c r="L35" s="38">
        <v>1</v>
      </c>
      <c r="M35" s="334"/>
      <c r="N35" s="38">
        <v>1</v>
      </c>
      <c r="O35" s="334"/>
      <c r="P35" s="38">
        <v>1</v>
      </c>
      <c r="Q35" s="334"/>
      <c r="R35" s="335"/>
    </row>
    <row r="37" spans="1:18" ht="62.1" customHeight="1" x14ac:dyDescent="0.35">
      <c r="A37" s="577" t="s">
        <v>420</v>
      </c>
      <c r="B37" s="577"/>
      <c r="C37" s="577"/>
      <c r="D37" s="577"/>
      <c r="E37" s="577"/>
      <c r="F37" s="577"/>
      <c r="G37" s="577"/>
      <c r="H37" s="577"/>
      <c r="I37" s="577"/>
      <c r="J37" s="577"/>
      <c r="K37" s="577"/>
      <c r="L37" s="577"/>
      <c r="M37" s="577"/>
      <c r="N37" s="577"/>
      <c r="O37" s="577"/>
      <c r="P37" s="577"/>
      <c r="Q37" s="577"/>
      <c r="R37" s="577"/>
    </row>
  </sheetData>
  <mergeCells count="32">
    <mergeCell ref="A21:C21"/>
    <mergeCell ref="A22:C22"/>
    <mergeCell ref="A24:C24"/>
    <mergeCell ref="A37:R37"/>
    <mergeCell ref="A15:C15"/>
    <mergeCell ref="A16:C16"/>
    <mergeCell ref="A17:C17"/>
    <mergeCell ref="A18:C18"/>
    <mergeCell ref="A19:C19"/>
    <mergeCell ref="A20:C20"/>
    <mergeCell ref="L11:M11"/>
    <mergeCell ref="N11:O11"/>
    <mergeCell ref="P11:Q11"/>
    <mergeCell ref="A12:C12"/>
    <mergeCell ref="A13:C13"/>
    <mergeCell ref="H11:I11"/>
    <mergeCell ref="J11:K11"/>
    <mergeCell ref="A14:C14"/>
    <mergeCell ref="A10:C10"/>
    <mergeCell ref="A11:C11"/>
    <mergeCell ref="D11:E11"/>
    <mergeCell ref="F11:G11"/>
    <mergeCell ref="A1:R1"/>
    <mergeCell ref="A3:R3"/>
    <mergeCell ref="A6:R6"/>
    <mergeCell ref="D8:E8"/>
    <mergeCell ref="F8:G8"/>
    <mergeCell ref="H8:I8"/>
    <mergeCell ref="J8:K8"/>
    <mergeCell ref="L8:M8"/>
    <mergeCell ref="N8:O8"/>
    <mergeCell ref="P8:Q8"/>
  </mergeCells>
  <pageMargins left="0.25" right="0.25" top="0.75" bottom="0.75" header="0.3" footer="0.3"/>
  <pageSetup scale="38" fitToHeight="0" orientation="landscape" r:id="rId1"/>
  <headerFooter>
    <oddFooter>&amp;L&amp;F&amp;C&amp;A&amp;Rpage &amp;P of &amp;N</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F53"/>
  <sheetViews>
    <sheetView topLeftCell="A12" zoomScale="85" zoomScaleNormal="85" workbookViewId="0">
      <selection activeCell="H24" sqref="H24"/>
    </sheetView>
  </sheetViews>
  <sheetFormatPr defaultColWidth="9" defaultRowHeight="14.25" x14ac:dyDescent="0.45"/>
  <cols>
    <col min="1" max="1" width="58.73046875" style="114" customWidth="1"/>
    <col min="2" max="2" width="13.265625" style="114" customWidth="1"/>
    <col min="3" max="3" width="6" style="114" customWidth="1"/>
    <col min="4" max="4" width="52.73046875" style="114" customWidth="1"/>
    <col min="5" max="5" width="13.265625" style="114" customWidth="1"/>
    <col min="6" max="16384" width="9" style="114"/>
  </cols>
  <sheetData>
    <row r="1" spans="1:5" ht="15" x14ac:dyDescent="0.4">
      <c r="A1" s="461" t="s">
        <v>537</v>
      </c>
      <c r="B1" s="461"/>
      <c r="C1" s="461"/>
      <c r="D1" s="461"/>
      <c r="E1" s="461"/>
    </row>
    <row r="3" spans="1:5" ht="17.649999999999999" x14ac:dyDescent="0.45">
      <c r="A3" s="586" t="s">
        <v>299</v>
      </c>
      <c r="B3" s="586"/>
      <c r="C3" s="586"/>
      <c r="D3" s="586"/>
      <c r="E3" s="586"/>
    </row>
    <row r="5" spans="1:5" ht="17.649999999999999" x14ac:dyDescent="0.45">
      <c r="A5" s="587" t="s">
        <v>122</v>
      </c>
      <c r="B5" s="587"/>
      <c r="C5" s="587"/>
      <c r="D5" s="587"/>
      <c r="E5" s="587"/>
    </row>
    <row r="6" spans="1:5" ht="14.65" thickBot="1" x14ac:dyDescent="0.5"/>
    <row r="7" spans="1:5" ht="21" x14ac:dyDescent="0.45">
      <c r="A7" s="582" t="s">
        <v>123</v>
      </c>
      <c r="B7" s="583"/>
      <c r="C7" s="115"/>
      <c r="D7" s="582" t="s">
        <v>124</v>
      </c>
      <c r="E7" s="583"/>
    </row>
    <row r="8" spans="1:5" ht="15.75" x14ac:dyDescent="0.45">
      <c r="A8" s="116" t="s">
        <v>125</v>
      </c>
      <c r="B8" s="117" t="s">
        <v>126</v>
      </c>
      <c r="C8" s="115"/>
      <c r="D8" s="116" t="s">
        <v>125</v>
      </c>
      <c r="E8" s="117" t="s">
        <v>126</v>
      </c>
    </row>
    <row r="9" spans="1:5" ht="15.75" x14ac:dyDescent="0.45">
      <c r="A9" s="118" t="s">
        <v>3</v>
      </c>
      <c r="B9" s="119">
        <v>480</v>
      </c>
      <c r="C9" s="115"/>
      <c r="D9" s="118" t="s">
        <v>3</v>
      </c>
      <c r="E9" s="119">
        <v>160</v>
      </c>
    </row>
    <row r="10" spans="1:5" ht="15.75" x14ac:dyDescent="0.45">
      <c r="A10" s="118" t="s">
        <v>127</v>
      </c>
      <c r="B10" s="119">
        <v>480</v>
      </c>
      <c r="C10" s="115"/>
      <c r="D10" s="118" t="s">
        <v>127</v>
      </c>
      <c r="E10" s="119">
        <v>160</v>
      </c>
    </row>
    <row r="11" spans="1:5" ht="15.75" x14ac:dyDescent="0.45">
      <c r="A11" s="118" t="s">
        <v>128</v>
      </c>
      <c r="B11" s="119">
        <v>320</v>
      </c>
      <c r="C11" s="115"/>
      <c r="D11" s="118" t="s">
        <v>128</v>
      </c>
      <c r="E11" s="119">
        <v>80</v>
      </c>
    </row>
    <row r="12" spans="1:5" ht="15.75" x14ac:dyDescent="0.45">
      <c r="A12" s="118" t="s">
        <v>129</v>
      </c>
      <c r="B12" s="119">
        <v>480</v>
      </c>
      <c r="C12" s="115"/>
      <c r="D12" s="118" t="s">
        <v>129</v>
      </c>
      <c r="E12" s="119">
        <v>160</v>
      </c>
    </row>
    <row r="13" spans="1:5" ht="15.75" x14ac:dyDescent="0.45">
      <c r="A13" s="118" t="s">
        <v>130</v>
      </c>
      <c r="B13" s="119">
        <v>320</v>
      </c>
      <c r="C13" s="115"/>
      <c r="D13" s="118" t="s">
        <v>130</v>
      </c>
      <c r="E13" s="119">
        <v>80</v>
      </c>
    </row>
    <row r="14" spans="1:5" ht="15.75" x14ac:dyDescent="0.45">
      <c r="A14" s="118" t="s">
        <v>131</v>
      </c>
      <c r="B14" s="119">
        <v>80</v>
      </c>
      <c r="C14" s="115"/>
      <c r="D14" s="118" t="s">
        <v>131</v>
      </c>
      <c r="E14" s="119">
        <v>40</v>
      </c>
    </row>
    <row r="15" spans="1:5" ht="15.75" x14ac:dyDescent="0.45">
      <c r="A15" s="118" t="s">
        <v>132</v>
      </c>
      <c r="B15" s="119">
        <v>80</v>
      </c>
      <c r="C15" s="115"/>
      <c r="D15" s="118" t="s">
        <v>132</v>
      </c>
      <c r="E15" s="119">
        <v>40</v>
      </c>
    </row>
    <row r="16" spans="1:5" ht="15.75" x14ac:dyDescent="0.45">
      <c r="A16" s="118" t="s">
        <v>133</v>
      </c>
      <c r="B16" s="119">
        <v>120</v>
      </c>
      <c r="C16" s="115"/>
      <c r="D16" s="118" t="s">
        <v>133</v>
      </c>
      <c r="E16" s="119">
        <v>40</v>
      </c>
    </row>
    <row r="17" spans="1:5" ht="15.75" x14ac:dyDescent="0.45">
      <c r="A17" s="118" t="s">
        <v>134</v>
      </c>
      <c r="B17" s="119">
        <v>480</v>
      </c>
      <c r="C17" s="115"/>
      <c r="D17" s="118" t="s">
        <v>134</v>
      </c>
      <c r="E17" s="119">
        <v>160</v>
      </c>
    </row>
    <row r="18" spans="1:5" ht="15.75" x14ac:dyDescent="0.45">
      <c r="A18" s="118" t="s">
        <v>5</v>
      </c>
      <c r="B18" s="119">
        <v>160</v>
      </c>
      <c r="C18" s="115"/>
      <c r="D18" s="118" t="s">
        <v>5</v>
      </c>
      <c r="E18" s="119">
        <v>80</v>
      </c>
    </row>
    <row r="19" spans="1:5" ht="16.149999999999999" thickBot="1" x14ac:dyDescent="0.5">
      <c r="A19" s="120" t="s">
        <v>135</v>
      </c>
      <c r="B19" s="121">
        <f>SUM(B9:B18)</f>
        <v>3000</v>
      </c>
      <c r="C19" s="122"/>
      <c r="D19" s="120" t="s">
        <v>136</v>
      </c>
      <c r="E19" s="121">
        <f>SUM(E9:E18)</f>
        <v>1000</v>
      </c>
    </row>
    <row r="20" spans="1:5" ht="16.149999999999999" thickBot="1" x14ac:dyDescent="0.5">
      <c r="A20" s="115"/>
      <c r="B20" s="123"/>
      <c r="C20" s="115"/>
      <c r="D20" s="115"/>
      <c r="E20" s="115"/>
    </row>
    <row r="21" spans="1:5" ht="21" x14ac:dyDescent="0.45">
      <c r="A21" s="582" t="s">
        <v>137</v>
      </c>
      <c r="B21" s="583"/>
      <c r="C21" s="115"/>
      <c r="D21" s="582" t="s">
        <v>153</v>
      </c>
      <c r="E21" s="583"/>
    </row>
    <row r="22" spans="1:5" ht="15.75" x14ac:dyDescent="0.45">
      <c r="A22" s="116" t="s">
        <v>125</v>
      </c>
      <c r="B22" s="117" t="s">
        <v>126</v>
      </c>
      <c r="C22" s="115"/>
      <c r="D22" s="116" t="s">
        <v>125</v>
      </c>
      <c r="E22" s="117" t="s">
        <v>126</v>
      </c>
    </row>
    <row r="23" spans="1:5" ht="15.75" x14ac:dyDescent="0.45">
      <c r="A23" s="118" t="s">
        <v>3</v>
      </c>
      <c r="B23" s="119">
        <v>0</v>
      </c>
      <c r="C23" s="115"/>
      <c r="D23" s="118" t="s">
        <v>3</v>
      </c>
      <c r="E23" s="119">
        <v>0</v>
      </c>
    </row>
    <row r="24" spans="1:5" ht="15.75" x14ac:dyDescent="0.45">
      <c r="A24" s="118" t="s">
        <v>127</v>
      </c>
      <c r="B24" s="119">
        <v>80</v>
      </c>
      <c r="C24" s="115"/>
      <c r="D24" s="118" t="s">
        <v>127</v>
      </c>
      <c r="E24" s="119">
        <v>20</v>
      </c>
    </row>
    <row r="25" spans="1:5" ht="15.75" x14ac:dyDescent="0.45">
      <c r="A25" s="118" t="s">
        <v>128</v>
      </c>
      <c r="B25" s="119">
        <v>40</v>
      </c>
      <c r="C25" s="115"/>
      <c r="D25" s="118" t="s">
        <v>128</v>
      </c>
      <c r="E25" s="119">
        <v>20</v>
      </c>
    </row>
    <row r="26" spans="1:5" ht="15.75" x14ac:dyDescent="0.45">
      <c r="A26" s="118" t="s">
        <v>129</v>
      </c>
      <c r="B26" s="119">
        <v>0</v>
      </c>
      <c r="C26" s="115"/>
      <c r="D26" s="118" t="s">
        <v>129</v>
      </c>
      <c r="E26" s="119">
        <v>0</v>
      </c>
    </row>
    <row r="27" spans="1:5" ht="15.75" x14ac:dyDescent="0.45">
      <c r="A27" s="118" t="s">
        <v>130</v>
      </c>
      <c r="B27" s="119">
        <v>10</v>
      </c>
      <c r="C27" s="115"/>
      <c r="D27" s="118" t="s">
        <v>130</v>
      </c>
      <c r="E27" s="119">
        <v>10</v>
      </c>
    </row>
    <row r="28" spans="1:5" ht="15.75" x14ac:dyDescent="0.45">
      <c r="A28" s="118" t="s">
        <v>131</v>
      </c>
      <c r="B28" s="119">
        <v>0</v>
      </c>
      <c r="C28" s="115"/>
      <c r="D28" s="118" t="s">
        <v>131</v>
      </c>
      <c r="E28" s="119">
        <v>0</v>
      </c>
    </row>
    <row r="29" spans="1:5" ht="15.75" x14ac:dyDescent="0.45">
      <c r="A29" s="118" t="s">
        <v>132</v>
      </c>
      <c r="B29" s="119">
        <v>0</v>
      </c>
      <c r="C29" s="115"/>
      <c r="D29" s="118" t="s">
        <v>132</v>
      </c>
      <c r="E29" s="119">
        <v>0</v>
      </c>
    </row>
    <row r="30" spans="1:5" ht="15.75" x14ac:dyDescent="0.45">
      <c r="A30" s="118" t="s">
        <v>133</v>
      </c>
      <c r="B30" s="119">
        <v>0</v>
      </c>
      <c r="C30" s="115"/>
      <c r="D30" s="118" t="s">
        <v>133</v>
      </c>
      <c r="E30" s="119">
        <v>0</v>
      </c>
    </row>
    <row r="31" spans="1:5" ht="15.75" x14ac:dyDescent="0.45">
      <c r="A31" s="118" t="s">
        <v>134</v>
      </c>
      <c r="B31" s="119">
        <v>20</v>
      </c>
      <c r="C31" s="115"/>
      <c r="D31" s="118" t="s">
        <v>134</v>
      </c>
      <c r="E31" s="119">
        <v>20</v>
      </c>
    </row>
    <row r="32" spans="1:5" ht="15.75" x14ac:dyDescent="0.45">
      <c r="A32" s="118" t="s">
        <v>5</v>
      </c>
      <c r="B32" s="119">
        <v>10</v>
      </c>
      <c r="C32" s="115"/>
      <c r="D32" s="118" t="s">
        <v>5</v>
      </c>
      <c r="E32" s="119">
        <v>10</v>
      </c>
    </row>
    <row r="33" spans="1:6" ht="16.149999999999999" thickBot="1" x14ac:dyDescent="0.5">
      <c r="A33" s="120" t="s">
        <v>138</v>
      </c>
      <c r="B33" s="121">
        <f>SUM(B23:B32)</f>
        <v>160</v>
      </c>
      <c r="C33" s="122"/>
      <c r="D33" s="120" t="s">
        <v>139</v>
      </c>
      <c r="E33" s="121">
        <f>SUM(E23:E32)</f>
        <v>80</v>
      </c>
    </row>
    <row r="34" spans="1:6" ht="15.75" x14ac:dyDescent="0.45">
      <c r="A34" s="122"/>
      <c r="B34" s="122"/>
      <c r="C34" s="122"/>
      <c r="D34" s="122"/>
      <c r="E34" s="122"/>
    </row>
    <row r="35" spans="1:6" ht="16.149999999999999" thickBot="1" x14ac:dyDescent="0.5">
      <c r="A35" s="122"/>
      <c r="B35" s="122"/>
      <c r="C35" s="122"/>
      <c r="D35" s="122"/>
      <c r="E35" s="122"/>
      <c r="F35" s="122"/>
    </row>
    <row r="36" spans="1:6" ht="21" x14ac:dyDescent="0.45">
      <c r="A36" s="582" t="s">
        <v>140</v>
      </c>
      <c r="B36" s="583"/>
      <c r="C36" s="122"/>
      <c r="D36" s="122"/>
      <c r="E36" s="122"/>
    </row>
    <row r="37" spans="1:6" ht="15.75" x14ac:dyDescent="0.45">
      <c r="A37" s="116" t="s">
        <v>125</v>
      </c>
      <c r="B37" s="117" t="s">
        <v>126</v>
      </c>
      <c r="C37" s="122"/>
      <c r="D37" s="122"/>
      <c r="E37" s="122"/>
    </row>
    <row r="38" spans="1:6" ht="15.75" x14ac:dyDescent="0.45">
      <c r="A38" s="118" t="s">
        <v>3</v>
      </c>
      <c r="B38" s="119">
        <v>0</v>
      </c>
      <c r="C38" s="122"/>
      <c r="D38" s="122"/>
      <c r="E38" s="122"/>
    </row>
    <row r="39" spans="1:6" ht="15.75" x14ac:dyDescent="0.45">
      <c r="A39" s="118" t="s">
        <v>127</v>
      </c>
      <c r="B39" s="119">
        <v>0</v>
      </c>
      <c r="C39" s="122"/>
      <c r="D39" s="122"/>
      <c r="E39" s="122"/>
    </row>
    <row r="40" spans="1:6" ht="15.75" x14ac:dyDescent="0.45">
      <c r="A40" s="118" t="s">
        <v>128</v>
      </c>
      <c r="B40" s="119">
        <v>8</v>
      </c>
      <c r="C40" s="122"/>
      <c r="D40" s="122"/>
      <c r="E40" s="122"/>
    </row>
    <row r="41" spans="1:6" ht="15.75" x14ac:dyDescent="0.45">
      <c r="A41" s="118" t="s">
        <v>129</v>
      </c>
      <c r="B41" s="119">
        <v>0</v>
      </c>
      <c r="C41" s="122"/>
      <c r="D41" s="122"/>
      <c r="E41" s="122"/>
    </row>
    <row r="42" spans="1:6" ht="15.75" x14ac:dyDescent="0.45">
      <c r="A42" s="118" t="s">
        <v>130</v>
      </c>
      <c r="B42" s="119">
        <v>0</v>
      </c>
      <c r="C42" s="122"/>
      <c r="D42" s="122"/>
      <c r="E42" s="122"/>
    </row>
    <row r="43" spans="1:6" ht="15.75" x14ac:dyDescent="0.45">
      <c r="A43" s="118" t="s">
        <v>131</v>
      </c>
      <c r="B43" s="119">
        <v>0</v>
      </c>
      <c r="C43" s="122"/>
      <c r="D43" s="122"/>
      <c r="E43" s="122"/>
    </row>
    <row r="44" spans="1:6" ht="15.75" x14ac:dyDescent="0.45">
      <c r="A44" s="118" t="s">
        <v>132</v>
      </c>
      <c r="B44" s="119">
        <v>8</v>
      </c>
      <c r="C44" s="122"/>
      <c r="D44" s="122"/>
      <c r="E44" s="122"/>
    </row>
    <row r="45" spans="1:6" ht="15.75" x14ac:dyDescent="0.45">
      <c r="A45" s="118" t="s">
        <v>133</v>
      </c>
      <c r="B45" s="119">
        <v>0</v>
      </c>
      <c r="C45" s="122"/>
      <c r="D45" s="122"/>
      <c r="E45" s="122"/>
    </row>
    <row r="46" spans="1:6" ht="15.75" x14ac:dyDescent="0.45">
      <c r="A46" s="118" t="s">
        <v>134</v>
      </c>
      <c r="B46" s="119">
        <v>16</v>
      </c>
      <c r="C46" s="122"/>
      <c r="D46" s="122"/>
      <c r="E46" s="122"/>
    </row>
    <row r="47" spans="1:6" ht="15.75" x14ac:dyDescent="0.45">
      <c r="A47" s="118" t="s">
        <v>5</v>
      </c>
      <c r="B47" s="119">
        <v>8</v>
      </c>
      <c r="C47" s="122"/>
      <c r="D47" s="122"/>
      <c r="E47" s="122"/>
    </row>
    <row r="48" spans="1:6" ht="16.149999999999999" thickBot="1" x14ac:dyDescent="0.5">
      <c r="A48" s="120" t="s">
        <v>141</v>
      </c>
      <c r="B48" s="121">
        <f>SUM(B38:B47)</f>
        <v>40</v>
      </c>
      <c r="C48" s="122"/>
      <c r="D48" s="122"/>
      <c r="E48" s="122"/>
    </row>
    <row r="49" spans="1:5" ht="15.75" x14ac:dyDescent="0.45">
      <c r="A49" s="122"/>
      <c r="B49" s="122"/>
      <c r="C49" s="122"/>
      <c r="D49" s="122"/>
      <c r="E49" s="122"/>
    </row>
    <row r="51" spans="1:5" ht="110.1" customHeight="1" x14ac:dyDescent="0.45">
      <c r="A51" s="584" t="s">
        <v>412</v>
      </c>
      <c r="B51" s="584"/>
      <c r="C51" s="584"/>
      <c r="D51" s="584"/>
      <c r="E51" s="584"/>
    </row>
    <row r="52" spans="1:5" x14ac:dyDescent="0.45">
      <c r="A52" s="585"/>
      <c r="B52" s="585"/>
      <c r="C52" s="585"/>
      <c r="D52" s="585"/>
      <c r="E52" s="585"/>
    </row>
    <row r="53" spans="1:5" x14ac:dyDescent="0.45">
      <c r="A53" s="585"/>
      <c r="B53" s="585"/>
      <c r="C53" s="585"/>
      <c r="D53" s="585"/>
      <c r="E53" s="585"/>
    </row>
  </sheetData>
  <mergeCells count="11">
    <mergeCell ref="A1:E1"/>
    <mergeCell ref="A36:B36"/>
    <mergeCell ref="A51:E51"/>
    <mergeCell ref="A52:E52"/>
    <mergeCell ref="A53:E53"/>
    <mergeCell ref="A3:E3"/>
    <mergeCell ref="A5:E5"/>
    <mergeCell ref="A7:B7"/>
    <mergeCell ref="D7:E7"/>
    <mergeCell ref="A21:B21"/>
    <mergeCell ref="D21:E21"/>
  </mergeCells>
  <pageMargins left="0.25" right="0.25" top="0.75" bottom="0.75" header="0.3" footer="0.3"/>
  <pageSetup scale="68" orientation="portrait" horizontalDpi="300" verticalDpi="300" r:id="rId1"/>
  <headerFooter>
    <oddFooter>&amp;L&amp;F&amp;C&amp;A&amp;Rpage &amp;P of &amp;N</oddFooter>
  </headerFooter>
  <rowBreaks count="1" manualBreakCount="1">
    <brk id="3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30"/>
  <sheetViews>
    <sheetView zoomScale="85" zoomScaleNormal="85" workbookViewId="0">
      <selection activeCell="E15" sqref="E15"/>
    </sheetView>
  </sheetViews>
  <sheetFormatPr defaultColWidth="8.86328125" defaultRowHeight="13.5" x14ac:dyDescent="0.45"/>
  <cols>
    <col min="1" max="1" width="102.59765625" style="137" customWidth="1"/>
    <col min="2" max="2" width="22.86328125" style="124" bestFit="1" customWidth="1"/>
    <col min="3" max="3" width="28.1328125" style="124" customWidth="1"/>
    <col min="4" max="4" width="3.73046875" style="124" customWidth="1"/>
    <col min="5" max="5" width="19.73046875" style="124" customWidth="1"/>
    <col min="6" max="6" width="22.265625" style="124" bestFit="1" customWidth="1"/>
    <col min="7" max="7" width="28.1328125" style="124" customWidth="1"/>
    <col min="8" max="8" width="8.73046875" style="124" customWidth="1"/>
    <col min="9" max="16384" width="8.86328125" style="124"/>
  </cols>
  <sheetData>
    <row r="1" spans="1:7" ht="15" x14ac:dyDescent="0.4">
      <c r="A1" s="461" t="s">
        <v>537</v>
      </c>
      <c r="B1" s="461"/>
      <c r="C1" s="461"/>
      <c r="D1" s="461"/>
      <c r="E1" s="461"/>
      <c r="F1" s="461"/>
    </row>
    <row r="2" spans="1:7" ht="13.9" thickBot="1" x14ac:dyDescent="0.5"/>
    <row r="3" spans="1:7" ht="18" thickTop="1" x14ac:dyDescent="0.45">
      <c r="A3" s="591" t="s">
        <v>430</v>
      </c>
      <c r="B3" s="592"/>
      <c r="C3" s="592"/>
      <c r="D3" s="592"/>
      <c r="E3" s="592"/>
      <c r="F3" s="593"/>
    </row>
    <row r="4" spans="1:7" ht="15.4" thickBot="1" x14ac:dyDescent="0.5">
      <c r="A4" s="370"/>
      <c r="B4" s="371"/>
      <c r="C4" s="371"/>
      <c r="D4" s="371"/>
      <c r="E4" s="371"/>
      <c r="F4" s="372"/>
      <c r="G4" s="125"/>
    </row>
    <row r="5" spans="1:7" s="114" customFormat="1" ht="17.649999999999999" x14ac:dyDescent="0.45">
      <c r="A5" s="594" t="s">
        <v>150</v>
      </c>
      <c r="B5" s="595"/>
      <c r="C5" s="595"/>
      <c r="D5" s="595"/>
      <c r="E5" s="595"/>
      <c r="F5" s="596"/>
    </row>
    <row r="6" spans="1:7" s="114" customFormat="1" ht="15.4" thickBot="1" x14ac:dyDescent="0.5">
      <c r="A6" s="373" t="s">
        <v>429</v>
      </c>
      <c r="B6" s="126" t="s">
        <v>152</v>
      </c>
      <c r="C6" s="127" t="s">
        <v>126</v>
      </c>
      <c r="D6" s="127"/>
      <c r="E6" s="127" t="s">
        <v>53</v>
      </c>
      <c r="F6" s="374" t="s">
        <v>233</v>
      </c>
    </row>
    <row r="7" spans="1:7" s="114" customFormat="1" ht="15" x14ac:dyDescent="0.45">
      <c r="A7" s="375" t="s">
        <v>142</v>
      </c>
      <c r="B7" s="219">
        <v>5</v>
      </c>
      <c r="C7" s="128">
        <f>B7*'Sch J - INT Service Types'!B19</f>
        <v>15000</v>
      </c>
      <c r="D7" s="138" t="s">
        <v>143</v>
      </c>
      <c r="E7" s="217"/>
      <c r="F7" s="376"/>
    </row>
    <row r="8" spans="1:7" s="114" customFormat="1" ht="15" x14ac:dyDescent="0.45">
      <c r="A8" s="375" t="s">
        <v>144</v>
      </c>
      <c r="B8" s="219">
        <v>20</v>
      </c>
      <c r="C8" s="129">
        <f>B8*'Sch J - INT Service Types'!E19</f>
        <v>20000</v>
      </c>
      <c r="D8" s="139" t="s">
        <v>143</v>
      </c>
      <c r="E8" s="139"/>
      <c r="F8" s="376"/>
    </row>
    <row r="9" spans="1:7" s="114" customFormat="1" ht="15" x14ac:dyDescent="0.45">
      <c r="A9" s="375" t="s">
        <v>145</v>
      </c>
      <c r="B9" s="219">
        <v>35</v>
      </c>
      <c r="C9" s="129">
        <f>B9*'Sch J - INT Service Types'!B33</f>
        <v>5600</v>
      </c>
      <c r="D9" s="139" t="s">
        <v>143</v>
      </c>
      <c r="E9" s="139"/>
      <c r="F9" s="376"/>
    </row>
    <row r="10" spans="1:7" s="114" customFormat="1" ht="15" x14ac:dyDescent="0.45">
      <c r="A10" s="375" t="s">
        <v>146</v>
      </c>
      <c r="B10" s="219">
        <v>25</v>
      </c>
      <c r="C10" s="129">
        <f>B10*'Sch J - INT Service Types'!E33</f>
        <v>2000</v>
      </c>
      <c r="D10" s="139" t="s">
        <v>143</v>
      </c>
      <c r="E10" s="139"/>
      <c r="F10" s="376"/>
    </row>
    <row r="11" spans="1:7" s="114" customFormat="1" ht="15" x14ac:dyDescent="0.45">
      <c r="A11" s="375" t="s">
        <v>147</v>
      </c>
      <c r="B11" s="219">
        <v>15</v>
      </c>
      <c r="C11" s="129">
        <f>B11*'Sch J - INT Service Types'!B48</f>
        <v>600</v>
      </c>
      <c r="D11" s="139" t="s">
        <v>143</v>
      </c>
      <c r="E11" s="139"/>
      <c r="F11" s="376"/>
    </row>
    <row r="12" spans="1:7" s="114" customFormat="1" ht="15" x14ac:dyDescent="0.45">
      <c r="A12" s="377" t="s">
        <v>151</v>
      </c>
      <c r="B12" s="425"/>
      <c r="C12" s="130">
        <f>SUM(C7:C11)</f>
        <v>43200</v>
      </c>
      <c r="D12" s="140"/>
      <c r="E12" s="140"/>
      <c r="F12" s="378"/>
    </row>
    <row r="13" spans="1:7" s="114" customFormat="1" ht="16.5" customHeight="1" x14ac:dyDescent="0.45">
      <c r="A13" s="379"/>
      <c r="B13" s="131"/>
      <c r="C13" s="131"/>
      <c r="D13" s="132"/>
      <c r="E13" s="132"/>
      <c r="F13" s="380"/>
    </row>
    <row r="14" spans="1:7" s="114" customFormat="1" ht="15.4" thickBot="1" x14ac:dyDescent="0.5">
      <c r="A14" s="381" t="s">
        <v>435</v>
      </c>
      <c r="B14" s="133"/>
      <c r="C14" s="134"/>
      <c r="D14" s="141" t="s">
        <v>148</v>
      </c>
      <c r="E14" s="135">
        <v>4000000</v>
      </c>
      <c r="F14" s="382">
        <f>E14*B29</f>
        <v>4000000</v>
      </c>
    </row>
    <row r="15" spans="1:7" s="114" customFormat="1" ht="15" x14ac:dyDescent="0.45">
      <c r="A15" s="379"/>
      <c r="B15" s="131"/>
      <c r="C15" s="131"/>
      <c r="D15" s="132"/>
      <c r="E15" s="132"/>
      <c r="F15" s="383"/>
    </row>
    <row r="16" spans="1:7" s="114" customFormat="1" ht="15.4" thickBot="1" x14ac:dyDescent="0.5">
      <c r="A16" s="377" t="s">
        <v>495</v>
      </c>
      <c r="B16" s="133"/>
      <c r="C16" s="133"/>
      <c r="D16" s="142" t="s">
        <v>149</v>
      </c>
      <c r="E16" s="218">
        <f>E14/C12</f>
        <v>92.592592592592595</v>
      </c>
      <c r="F16" s="384">
        <f>F14/C12</f>
        <v>92.592592592592595</v>
      </c>
    </row>
    <row r="17" spans="1:7" ht="15" x14ac:dyDescent="0.45">
      <c r="A17" s="370"/>
      <c r="B17" s="371"/>
      <c r="C17" s="371"/>
      <c r="D17" s="371"/>
      <c r="E17" s="371"/>
      <c r="F17" s="372"/>
      <c r="G17" s="125"/>
    </row>
    <row r="18" spans="1:7" ht="15" x14ac:dyDescent="0.45">
      <c r="A18" s="588" t="s">
        <v>496</v>
      </c>
      <c r="B18" s="589"/>
      <c r="C18" s="589"/>
      <c r="D18" s="589"/>
      <c r="E18" s="589"/>
      <c r="F18" s="590"/>
      <c r="G18" s="125"/>
    </row>
    <row r="19" spans="1:7" ht="13.9" x14ac:dyDescent="0.45">
      <c r="A19" s="588" t="s">
        <v>436</v>
      </c>
      <c r="B19" s="589"/>
      <c r="C19" s="589"/>
      <c r="D19" s="589"/>
      <c r="E19" s="589"/>
      <c r="F19" s="590"/>
      <c r="G19" s="136"/>
    </row>
    <row r="20" spans="1:7" ht="13.9" x14ac:dyDescent="0.45">
      <c r="A20" s="588" t="s">
        <v>437</v>
      </c>
      <c r="B20" s="589"/>
      <c r="C20" s="589"/>
      <c r="D20" s="589"/>
      <c r="E20" s="589"/>
      <c r="F20" s="590"/>
      <c r="G20" s="136"/>
    </row>
    <row r="21" spans="1:7" ht="14.25" thickBot="1" x14ac:dyDescent="0.5">
      <c r="A21" s="385"/>
      <c r="B21" s="143"/>
      <c r="C21" s="143"/>
      <c r="D21" s="143"/>
      <c r="E21" s="143"/>
      <c r="F21" s="386"/>
    </row>
    <row r="22" spans="1:7" x14ac:dyDescent="0.45">
      <c r="A22" s="387"/>
      <c r="B22" s="388"/>
      <c r="C22" s="388"/>
      <c r="D22" s="388"/>
      <c r="E22" s="388"/>
      <c r="F22" s="389"/>
    </row>
    <row r="23" spans="1:7" x14ac:dyDescent="0.45">
      <c r="A23" s="387"/>
      <c r="B23" s="388"/>
      <c r="C23" s="388"/>
      <c r="D23" s="388"/>
      <c r="E23" s="388"/>
      <c r="F23" s="389"/>
    </row>
    <row r="24" spans="1:7" ht="13.9" x14ac:dyDescent="0.4">
      <c r="A24" s="390" t="s">
        <v>49</v>
      </c>
      <c r="B24" s="62"/>
      <c r="C24" s="388"/>
      <c r="D24" s="388"/>
      <c r="E24" s="388"/>
      <c r="F24" s="389"/>
    </row>
    <row r="25" spans="1:7" ht="13.9" x14ac:dyDescent="0.4">
      <c r="A25" s="391" t="s">
        <v>101</v>
      </c>
      <c r="B25" s="165">
        <f>+'Participating State'!B8</f>
        <v>0</v>
      </c>
      <c r="C25" s="388"/>
      <c r="D25" s="388"/>
      <c r="E25" s="388"/>
      <c r="F25" s="389"/>
    </row>
    <row r="26" spans="1:7" ht="13.9" x14ac:dyDescent="0.4">
      <c r="A26" s="391" t="s">
        <v>46</v>
      </c>
      <c r="B26" s="165">
        <f>+'Participating State'!B9</f>
        <v>0</v>
      </c>
      <c r="C26" s="388"/>
      <c r="D26" s="388"/>
      <c r="E26" s="388"/>
      <c r="F26" s="389"/>
    </row>
    <row r="27" spans="1:7" ht="13.9" x14ac:dyDescent="0.4">
      <c r="A27" s="391" t="s">
        <v>47</v>
      </c>
      <c r="B27" s="173">
        <f>B26-B25</f>
        <v>0</v>
      </c>
      <c r="C27" s="388"/>
      <c r="D27" s="388"/>
      <c r="E27" s="388"/>
      <c r="F27" s="389"/>
    </row>
    <row r="28" spans="1:7" ht="13.9" x14ac:dyDescent="0.4">
      <c r="A28" s="391" t="s">
        <v>85</v>
      </c>
      <c r="B28" s="173">
        <f>IFERROR(B27/B25,0)</f>
        <v>0</v>
      </c>
      <c r="C28" s="388"/>
      <c r="D28" s="388"/>
      <c r="E28" s="388"/>
      <c r="F28" s="389"/>
    </row>
    <row r="29" spans="1:7" ht="14.25" thickBot="1" x14ac:dyDescent="0.45">
      <c r="A29" s="392" t="s">
        <v>48</v>
      </c>
      <c r="B29" s="393">
        <f>B28+1</f>
        <v>1</v>
      </c>
      <c r="C29" s="394"/>
      <c r="D29" s="394"/>
      <c r="E29" s="394"/>
      <c r="F29" s="395"/>
    </row>
    <row r="30" spans="1:7" ht="13.9" thickTop="1" x14ac:dyDescent="0.45"/>
  </sheetData>
  <mergeCells count="6">
    <mergeCell ref="A20:F20"/>
    <mergeCell ref="A1:F1"/>
    <mergeCell ref="A3:F3"/>
    <mergeCell ref="A5:F5"/>
    <mergeCell ref="A18:F18"/>
    <mergeCell ref="A19:F19"/>
  </mergeCells>
  <pageMargins left="0.25" right="0.25" top="0.75" bottom="0.75" header="0.3" footer="0.3"/>
  <pageSetup scale="66" fitToHeight="0" orientation="landscape" r:id="rId1"/>
  <headerFooter>
    <oddFooter>&amp;L&amp;F&amp;C&amp;A&amp;Rpage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W35"/>
  <sheetViews>
    <sheetView topLeftCell="A5" zoomScale="85" zoomScaleNormal="85" workbookViewId="0">
      <selection activeCell="C17" sqref="C17"/>
    </sheetView>
  </sheetViews>
  <sheetFormatPr defaultColWidth="9.1328125" defaultRowHeight="13.5" x14ac:dyDescent="0.35"/>
  <cols>
    <col min="1" max="1" width="46.86328125" style="12" customWidth="1"/>
    <col min="2" max="2" width="13.73046875" style="12" customWidth="1"/>
    <col min="3" max="3" width="20.1328125" style="12" customWidth="1"/>
    <col min="4" max="4" width="21.73046875" style="12" customWidth="1"/>
    <col min="5" max="5" width="14.73046875" style="12" customWidth="1"/>
    <col min="6" max="6" width="20.73046875" style="12" customWidth="1"/>
    <col min="7" max="7" width="12.73046875" style="12" customWidth="1"/>
    <col min="8" max="8" width="20.73046875" style="12" customWidth="1"/>
    <col min="9" max="9" width="12.73046875" style="12" customWidth="1"/>
    <col min="10" max="10" width="20.73046875" style="12" customWidth="1"/>
    <col min="11" max="11" width="12.73046875" style="12" customWidth="1"/>
    <col min="12" max="12" width="20.73046875" style="12" customWidth="1"/>
    <col min="13" max="13" width="12.73046875" style="12" customWidth="1"/>
    <col min="14" max="14" width="20.73046875" style="12" customWidth="1"/>
    <col min="15" max="15" width="12.73046875" style="12" customWidth="1"/>
    <col min="16" max="16" width="20.73046875" style="12" customWidth="1"/>
    <col min="17" max="17" width="12.73046875" style="12" customWidth="1"/>
    <col min="18" max="18" width="20.73046875" style="12" customWidth="1"/>
    <col min="19" max="19" width="16.265625" style="12" customWidth="1"/>
    <col min="20" max="20" width="15.265625" style="12" bestFit="1" customWidth="1"/>
    <col min="21" max="16384" width="9.1328125" style="12"/>
  </cols>
  <sheetData>
    <row r="1" spans="1:23" ht="15" x14ac:dyDescent="0.4">
      <c r="A1" s="461" t="s">
        <v>537</v>
      </c>
      <c r="B1" s="461"/>
      <c r="C1" s="461"/>
      <c r="D1" s="461"/>
      <c r="E1" s="461"/>
      <c r="F1" s="461"/>
      <c r="G1" s="461"/>
      <c r="H1" s="461"/>
      <c r="I1" s="461"/>
      <c r="J1" s="461"/>
      <c r="K1" s="461"/>
      <c r="L1" s="461"/>
      <c r="M1" s="461"/>
      <c r="N1" s="461"/>
      <c r="O1" s="461"/>
      <c r="P1" s="461"/>
      <c r="Q1" s="461"/>
      <c r="R1" s="461"/>
      <c r="S1" s="461"/>
    </row>
    <row r="3" spans="1:23" ht="35.25" customHeight="1" x14ac:dyDescent="0.5">
      <c r="A3" s="527" t="s">
        <v>216</v>
      </c>
      <c r="B3" s="527"/>
      <c r="C3" s="527"/>
      <c r="D3" s="527"/>
      <c r="E3" s="527"/>
      <c r="F3" s="527"/>
      <c r="G3" s="527"/>
      <c r="H3" s="527"/>
      <c r="I3" s="527"/>
      <c r="J3" s="527"/>
      <c r="K3" s="527"/>
      <c r="L3" s="527"/>
      <c r="M3" s="527"/>
      <c r="N3" s="527"/>
      <c r="O3" s="527"/>
      <c r="P3" s="527"/>
      <c r="Q3" s="527"/>
      <c r="R3" s="527"/>
      <c r="S3" s="527"/>
    </row>
    <row r="4" spans="1:23" x14ac:dyDescent="0.35">
      <c r="A4" s="40"/>
    </row>
    <row r="5" spans="1:23" ht="13.9" thickBot="1" x14ac:dyDescent="0.4"/>
    <row r="6" spans="1:23" ht="13.9" x14ac:dyDescent="0.4">
      <c r="A6" s="528" t="s">
        <v>288</v>
      </c>
      <c r="B6" s="529"/>
      <c r="C6" s="529"/>
      <c r="D6" s="529"/>
      <c r="E6" s="529"/>
      <c r="F6" s="529"/>
      <c r="G6" s="529"/>
      <c r="H6" s="529"/>
      <c r="I6" s="529"/>
      <c r="J6" s="529"/>
      <c r="K6" s="529"/>
      <c r="L6" s="529"/>
      <c r="M6" s="529"/>
      <c r="N6" s="529"/>
      <c r="O6" s="529"/>
      <c r="P6" s="529"/>
      <c r="Q6" s="529"/>
      <c r="R6" s="529"/>
      <c r="S6" s="530"/>
    </row>
    <row r="7" spans="1:23" x14ac:dyDescent="0.35">
      <c r="A7" s="13"/>
      <c r="B7" s="14"/>
      <c r="C7" s="14"/>
      <c r="D7" s="14"/>
      <c r="E7" s="14"/>
      <c r="F7" s="14"/>
      <c r="G7" s="14"/>
      <c r="H7" s="14"/>
      <c r="I7" s="14"/>
      <c r="J7" s="14"/>
      <c r="K7" s="14"/>
      <c r="L7" s="14"/>
      <c r="M7" s="14"/>
      <c r="N7" s="14"/>
      <c r="O7" s="14"/>
      <c r="P7" s="14"/>
      <c r="Q7" s="14"/>
      <c r="R7" s="14"/>
      <c r="S7" s="15"/>
    </row>
    <row r="8" spans="1:23" ht="13.9" x14ac:dyDescent="0.4">
      <c r="A8" s="13"/>
      <c r="B8" s="152" t="s">
        <v>7</v>
      </c>
      <c r="C8" s="531" t="s">
        <v>8</v>
      </c>
      <c r="D8" s="532"/>
      <c r="E8" s="531" t="s">
        <v>9</v>
      </c>
      <c r="F8" s="532"/>
      <c r="G8" s="531" t="s">
        <v>10</v>
      </c>
      <c r="H8" s="532"/>
      <c r="I8" s="531" t="s">
        <v>11</v>
      </c>
      <c r="J8" s="532"/>
      <c r="K8" s="531" t="s">
        <v>12</v>
      </c>
      <c r="L8" s="532"/>
      <c r="M8" s="531" t="s">
        <v>13</v>
      </c>
      <c r="N8" s="532"/>
      <c r="O8" s="531" t="s">
        <v>14</v>
      </c>
      <c r="P8" s="532"/>
      <c r="Q8" s="531" t="s">
        <v>15</v>
      </c>
      <c r="R8" s="539"/>
      <c r="S8" s="220" t="s">
        <v>205</v>
      </c>
      <c r="T8" s="20"/>
      <c r="U8" s="20"/>
      <c r="V8" s="20"/>
      <c r="W8" s="20"/>
    </row>
    <row r="9" spans="1:23" ht="13.9" hidden="1" x14ac:dyDescent="0.4">
      <c r="A9" s="13"/>
      <c r="B9" s="152" t="s">
        <v>16</v>
      </c>
      <c r="C9" s="16"/>
      <c r="D9" s="153"/>
      <c r="E9" s="17" t="s">
        <v>17</v>
      </c>
      <c r="F9" s="18"/>
      <c r="G9" s="17" t="s">
        <v>18</v>
      </c>
      <c r="H9" s="18"/>
      <c r="I9" s="17" t="s">
        <v>19</v>
      </c>
      <c r="J9" s="18"/>
      <c r="K9" s="17" t="s">
        <v>20</v>
      </c>
      <c r="L9" s="18"/>
      <c r="M9" s="17" t="s">
        <v>21</v>
      </c>
      <c r="N9" s="18"/>
      <c r="O9" s="17" t="s">
        <v>22</v>
      </c>
      <c r="P9" s="18"/>
      <c r="Q9" s="17" t="s">
        <v>22</v>
      </c>
      <c r="R9" s="14"/>
      <c r="S9" s="221"/>
      <c r="T9" s="20"/>
      <c r="U9" s="20"/>
      <c r="V9" s="20"/>
      <c r="W9" s="20"/>
    </row>
    <row r="10" spans="1:23" s="20" customFormat="1" ht="13.9" x14ac:dyDescent="0.4">
      <c r="A10" s="19"/>
      <c r="B10" s="152" t="s">
        <v>105</v>
      </c>
      <c r="C10" s="210"/>
      <c r="D10" s="211"/>
      <c r="E10" s="181">
        <v>0</v>
      </c>
      <c r="F10" s="182">
        <v>249999</v>
      </c>
      <c r="G10" s="183">
        <v>250000</v>
      </c>
      <c r="H10" s="182">
        <v>399999</v>
      </c>
      <c r="I10" s="183">
        <v>400000</v>
      </c>
      <c r="J10" s="182">
        <v>899999</v>
      </c>
      <c r="K10" s="183">
        <v>900000</v>
      </c>
      <c r="L10" s="182">
        <v>1349999</v>
      </c>
      <c r="M10" s="183">
        <v>1350000</v>
      </c>
      <c r="N10" s="182">
        <v>1799999</v>
      </c>
      <c r="O10" s="183">
        <v>1800000</v>
      </c>
      <c r="P10" s="182">
        <v>3999999</v>
      </c>
      <c r="Q10" s="183">
        <v>4000000</v>
      </c>
      <c r="R10" s="190" t="s">
        <v>104</v>
      </c>
      <c r="S10" s="222"/>
    </row>
    <row r="11" spans="1:23" s="23" customFormat="1" ht="13.9" x14ac:dyDescent="0.4">
      <c r="A11" s="21"/>
      <c r="B11" s="22" t="s">
        <v>106</v>
      </c>
      <c r="C11" s="212"/>
      <c r="D11" s="213"/>
      <c r="E11" s="520">
        <f>+'Participating State'!C7</f>
        <v>0</v>
      </c>
      <c r="F11" s="524"/>
      <c r="G11" s="520">
        <f>+'Participating State'!E7</f>
        <v>0</v>
      </c>
      <c r="H11" s="524"/>
      <c r="I11" s="520">
        <f>+'Participating State'!G7</f>
        <v>0</v>
      </c>
      <c r="J11" s="524"/>
      <c r="K11" s="520">
        <f>+'Participating State'!I7</f>
        <v>0</v>
      </c>
      <c r="L11" s="524"/>
      <c r="M11" s="520">
        <f>+'Participating State'!K7</f>
        <v>0</v>
      </c>
      <c r="N11" s="524"/>
      <c r="O11" s="520">
        <f>+'Participating State'!M7</f>
        <v>0</v>
      </c>
      <c r="P11" s="524"/>
      <c r="Q11" s="520">
        <f>+'Participating State'!O7</f>
        <v>0</v>
      </c>
      <c r="R11" s="524"/>
      <c r="S11" s="222"/>
      <c r="T11" s="20"/>
      <c r="U11" s="20"/>
      <c r="V11" s="20"/>
      <c r="W11" s="20"/>
    </row>
    <row r="12" spans="1:23" s="11" customFormat="1" ht="24" customHeight="1" x14ac:dyDescent="0.4">
      <c r="A12" s="24" t="s">
        <v>30</v>
      </c>
      <c r="B12" s="25"/>
      <c r="C12" s="150" t="s">
        <v>214</v>
      </c>
      <c r="D12" s="151" t="s">
        <v>234</v>
      </c>
      <c r="E12" s="150" t="s">
        <v>215</v>
      </c>
      <c r="F12" s="151" t="s">
        <v>235</v>
      </c>
      <c r="G12" s="232" t="s">
        <v>215</v>
      </c>
      <c r="H12" s="233" t="s">
        <v>235</v>
      </c>
      <c r="I12" s="232" t="s">
        <v>215</v>
      </c>
      <c r="J12" s="233" t="s">
        <v>235</v>
      </c>
      <c r="K12" s="232" t="s">
        <v>215</v>
      </c>
      <c r="L12" s="233" t="s">
        <v>235</v>
      </c>
      <c r="M12" s="232" t="s">
        <v>215</v>
      </c>
      <c r="N12" s="233" t="s">
        <v>235</v>
      </c>
      <c r="O12" s="232" t="s">
        <v>215</v>
      </c>
      <c r="P12" s="233" t="s">
        <v>235</v>
      </c>
      <c r="Q12" s="232" t="s">
        <v>215</v>
      </c>
      <c r="R12" s="26" t="s">
        <v>235</v>
      </c>
      <c r="S12" s="225" t="s">
        <v>218</v>
      </c>
      <c r="T12" s="20"/>
      <c r="U12" s="20"/>
      <c r="V12" s="20"/>
      <c r="W12" s="20"/>
    </row>
    <row r="13" spans="1:23" x14ac:dyDescent="0.35">
      <c r="A13" s="536" t="s">
        <v>324</v>
      </c>
      <c r="B13" s="537"/>
      <c r="C13" s="208"/>
      <c r="D13" s="185"/>
      <c r="E13" s="209"/>
      <c r="F13" s="185"/>
      <c r="G13" s="209"/>
      <c r="H13" s="185"/>
      <c r="I13" s="209"/>
      <c r="J13" s="185"/>
      <c r="K13" s="209"/>
      <c r="L13" s="185"/>
      <c r="M13" s="209"/>
      <c r="N13" s="185"/>
      <c r="O13" s="209"/>
      <c r="P13" s="185"/>
      <c r="Q13" s="187"/>
      <c r="R13" s="187"/>
      <c r="S13" s="223"/>
      <c r="T13" s="20"/>
      <c r="U13" s="20"/>
      <c r="V13" s="20"/>
      <c r="W13" s="20"/>
    </row>
    <row r="14" spans="1:23" x14ac:dyDescent="0.35">
      <c r="A14" s="536" t="s">
        <v>325</v>
      </c>
      <c r="B14" s="537"/>
      <c r="C14" s="208"/>
      <c r="D14" s="185"/>
      <c r="E14" s="209"/>
      <c r="F14" s="185"/>
      <c r="G14" s="209"/>
      <c r="H14" s="185"/>
      <c r="I14" s="209"/>
      <c r="J14" s="185"/>
      <c r="K14" s="209"/>
      <c r="L14" s="185"/>
      <c r="M14" s="209"/>
      <c r="N14" s="185"/>
      <c r="O14" s="209"/>
      <c r="P14" s="185"/>
      <c r="Q14" s="187"/>
      <c r="R14" s="187"/>
      <c r="S14" s="223"/>
      <c r="T14" s="20"/>
      <c r="U14" s="20"/>
      <c r="V14" s="20"/>
      <c r="W14" s="20"/>
    </row>
    <row r="15" spans="1:23" x14ac:dyDescent="0.35">
      <c r="A15" s="536" t="s">
        <v>326</v>
      </c>
      <c r="B15" s="537"/>
      <c r="C15" s="208"/>
      <c r="D15" s="185"/>
      <c r="E15" s="209"/>
      <c r="F15" s="185"/>
      <c r="G15" s="209"/>
      <c r="H15" s="185"/>
      <c r="I15" s="209"/>
      <c r="J15" s="185"/>
      <c r="K15" s="209"/>
      <c r="L15" s="185"/>
      <c r="M15" s="209"/>
      <c r="N15" s="185"/>
      <c r="O15" s="209"/>
      <c r="P15" s="185"/>
      <c r="Q15" s="187"/>
      <c r="R15" s="187"/>
      <c r="S15" s="223"/>
      <c r="T15" s="20"/>
      <c r="U15" s="20"/>
      <c r="V15" s="20"/>
      <c r="W15" s="20"/>
    </row>
    <row r="16" spans="1:23" x14ac:dyDescent="0.35">
      <c r="A16" s="536" t="s">
        <v>207</v>
      </c>
      <c r="B16" s="537"/>
      <c r="C16" s="41">
        <v>100000</v>
      </c>
      <c r="D16" s="185">
        <f t="shared" ref="D16:D21" si="0">C16*$B$31</f>
        <v>100000</v>
      </c>
      <c r="E16" s="42">
        <f>ROUND($C$34*E$35,4)</f>
        <v>0.15</v>
      </c>
      <c r="F16" s="185">
        <f t="shared" ref="F16:F21" si="1">MAX(ROUND(((E$11)*E16)*$B$31,2),0)</f>
        <v>0</v>
      </c>
      <c r="G16" s="42">
        <f>ROUND($C$34*G$35,4)</f>
        <v>0.13500000000000001</v>
      </c>
      <c r="H16" s="185">
        <f t="shared" ref="H16:H21" si="2">MAX(ROUND(((G$11)*G16)*$B$31,2),0)</f>
        <v>0</v>
      </c>
      <c r="I16" s="42">
        <f>ROUND($C$34*I$35,4)</f>
        <v>0.12</v>
      </c>
      <c r="J16" s="185">
        <f t="shared" ref="J16:J21" si="3">MAX(ROUND(((I$11)*I16)*$B$31,2),0)</f>
        <v>0</v>
      </c>
      <c r="K16" s="42">
        <f>ROUND($C$34*K$35,4)</f>
        <v>0.105</v>
      </c>
      <c r="L16" s="185">
        <f t="shared" ref="L16:L21" si="4">MAX(ROUND(((K$11)*K16)*$B$31,2),0)</f>
        <v>0</v>
      </c>
      <c r="M16" s="42">
        <f>ROUND($C$34*M$35,4)</f>
        <v>9.7500000000000003E-2</v>
      </c>
      <c r="N16" s="185">
        <f t="shared" ref="N16:N21" si="5">MAX(ROUND(((M$11)*M16)*$B$31,2),0)</f>
        <v>0</v>
      </c>
      <c r="O16" s="42">
        <f>ROUND($C$34*O$35,4)</f>
        <v>0.09</v>
      </c>
      <c r="P16" s="185">
        <f t="shared" ref="P16:P21" si="6">MAX(ROUND(((O$11)*O16)*$B$31,2),0)</f>
        <v>0</v>
      </c>
      <c r="Q16" s="42">
        <f>ROUND($C$34*Q$35,4)</f>
        <v>7.4999999999999997E-2</v>
      </c>
      <c r="R16" s="187">
        <f t="shared" ref="R16:R21" si="7">MAX(ROUND(((Q$11)*Q16)*$B$31,2),0)</f>
        <v>0</v>
      </c>
      <c r="S16" s="223">
        <f t="shared" ref="S16:S21" si="8">C16+F16+H16+J16+L16+N16+P16+R16</f>
        <v>100000</v>
      </c>
      <c r="T16" s="20"/>
      <c r="U16" s="20"/>
      <c r="V16" s="20"/>
      <c r="W16" s="20"/>
    </row>
    <row r="17" spans="1:23" x14ac:dyDescent="0.35">
      <c r="A17" s="536" t="s">
        <v>208</v>
      </c>
      <c r="B17" s="537"/>
      <c r="C17" s="41">
        <f>ROUND(C16*(1+$C$33),2)</f>
        <v>101100</v>
      </c>
      <c r="D17" s="185">
        <f t="shared" si="0"/>
        <v>101100</v>
      </c>
      <c r="E17" s="42">
        <f>ROUND(E16*(1+$C$33),4)</f>
        <v>0.1517</v>
      </c>
      <c r="F17" s="185">
        <f t="shared" si="1"/>
        <v>0</v>
      </c>
      <c r="G17" s="42">
        <f>ROUND(G16*(1+$C$33),4)</f>
        <v>0.13650000000000001</v>
      </c>
      <c r="H17" s="185">
        <f t="shared" si="2"/>
        <v>0</v>
      </c>
      <c r="I17" s="42">
        <f>ROUND(I16*(1+$C$33),4)</f>
        <v>0.12130000000000001</v>
      </c>
      <c r="J17" s="185">
        <f t="shared" si="3"/>
        <v>0</v>
      </c>
      <c r="K17" s="42">
        <f>ROUND(K16*(1+$C$33),4)</f>
        <v>0.1062</v>
      </c>
      <c r="L17" s="185">
        <f t="shared" si="4"/>
        <v>0</v>
      </c>
      <c r="M17" s="42">
        <f>ROUND(M16*(1+$C$33),4)</f>
        <v>9.8599999999999993E-2</v>
      </c>
      <c r="N17" s="185">
        <f t="shared" si="5"/>
        <v>0</v>
      </c>
      <c r="O17" s="42">
        <f>ROUND(O16*(1+$C$33),4)</f>
        <v>9.0999999999999998E-2</v>
      </c>
      <c r="P17" s="185">
        <f t="shared" si="6"/>
        <v>0</v>
      </c>
      <c r="Q17" s="42">
        <f>ROUND(Q16*(1+$C$33),4)</f>
        <v>7.5800000000000006E-2</v>
      </c>
      <c r="R17" s="187">
        <f t="shared" si="7"/>
        <v>0</v>
      </c>
      <c r="S17" s="223">
        <f t="shared" si="8"/>
        <v>101100</v>
      </c>
      <c r="T17" s="20"/>
      <c r="U17" s="20"/>
      <c r="V17" s="20"/>
      <c r="W17" s="20"/>
    </row>
    <row r="18" spans="1:23" x14ac:dyDescent="0.35">
      <c r="A18" s="536" t="s">
        <v>209</v>
      </c>
      <c r="B18" s="537"/>
      <c r="C18" s="41">
        <f t="shared" ref="C18:C21" si="9">ROUND(C17*(1+$C$33),2)</f>
        <v>102212.1</v>
      </c>
      <c r="D18" s="185">
        <f t="shared" si="0"/>
        <v>102212.1</v>
      </c>
      <c r="E18" s="42">
        <f t="shared" ref="E18:G21" si="10">ROUND(E17*(1+$C$33),4)</f>
        <v>0.15340000000000001</v>
      </c>
      <c r="F18" s="185">
        <f t="shared" si="1"/>
        <v>0</v>
      </c>
      <c r="G18" s="42">
        <f t="shared" si="10"/>
        <v>0.13800000000000001</v>
      </c>
      <c r="H18" s="185">
        <f t="shared" si="2"/>
        <v>0</v>
      </c>
      <c r="I18" s="42">
        <f t="shared" ref="I18" si="11">ROUND(I17*(1+$C$33),4)</f>
        <v>0.1226</v>
      </c>
      <c r="J18" s="185">
        <f t="shared" si="3"/>
        <v>0</v>
      </c>
      <c r="K18" s="42">
        <f t="shared" ref="K18" si="12">ROUND(K17*(1+$C$33),4)</f>
        <v>0.1074</v>
      </c>
      <c r="L18" s="185">
        <f t="shared" si="4"/>
        <v>0</v>
      </c>
      <c r="M18" s="42">
        <f t="shared" ref="M18" si="13">ROUND(M17*(1+$C$33),4)</f>
        <v>9.9699999999999997E-2</v>
      </c>
      <c r="N18" s="185">
        <f t="shared" si="5"/>
        <v>0</v>
      </c>
      <c r="O18" s="42">
        <f t="shared" ref="O18:Q18" si="14">ROUND(O17*(1+$C$33),4)</f>
        <v>9.1999999999999998E-2</v>
      </c>
      <c r="P18" s="185">
        <f t="shared" si="6"/>
        <v>0</v>
      </c>
      <c r="Q18" s="42">
        <f t="shared" si="14"/>
        <v>7.6600000000000001E-2</v>
      </c>
      <c r="R18" s="187">
        <f t="shared" si="7"/>
        <v>0</v>
      </c>
      <c r="S18" s="223">
        <f t="shared" si="8"/>
        <v>102212.1</v>
      </c>
      <c r="T18" s="20"/>
      <c r="U18" s="20"/>
      <c r="V18" s="20"/>
      <c r="W18" s="20"/>
    </row>
    <row r="19" spans="1:23" x14ac:dyDescent="0.35">
      <c r="A19" s="536" t="s">
        <v>210</v>
      </c>
      <c r="B19" s="537"/>
      <c r="C19" s="41">
        <f t="shared" si="9"/>
        <v>103336.43</v>
      </c>
      <c r="D19" s="185">
        <f t="shared" si="0"/>
        <v>103336.43</v>
      </c>
      <c r="E19" s="42">
        <f t="shared" si="10"/>
        <v>0.15509999999999999</v>
      </c>
      <c r="F19" s="185">
        <f t="shared" si="1"/>
        <v>0</v>
      </c>
      <c r="G19" s="42">
        <f t="shared" si="10"/>
        <v>0.13950000000000001</v>
      </c>
      <c r="H19" s="185">
        <f t="shared" si="2"/>
        <v>0</v>
      </c>
      <c r="I19" s="42">
        <f t="shared" ref="I19" si="15">ROUND(I18*(1+$C$33),4)</f>
        <v>0.1239</v>
      </c>
      <c r="J19" s="185">
        <f t="shared" si="3"/>
        <v>0</v>
      </c>
      <c r="K19" s="42">
        <f t="shared" ref="K19" si="16">ROUND(K18*(1+$C$33),4)</f>
        <v>0.1086</v>
      </c>
      <c r="L19" s="185">
        <f t="shared" si="4"/>
        <v>0</v>
      </c>
      <c r="M19" s="42">
        <f t="shared" ref="M19" si="17">ROUND(M18*(1+$C$33),4)</f>
        <v>0.1008</v>
      </c>
      <c r="N19" s="185">
        <f t="shared" si="5"/>
        <v>0</v>
      </c>
      <c r="O19" s="42">
        <f t="shared" ref="O19:Q19" si="18">ROUND(O18*(1+$C$33),4)</f>
        <v>9.2999999999999999E-2</v>
      </c>
      <c r="P19" s="185">
        <f t="shared" si="6"/>
        <v>0</v>
      </c>
      <c r="Q19" s="42">
        <f t="shared" si="18"/>
        <v>7.7399999999999997E-2</v>
      </c>
      <c r="R19" s="187">
        <f t="shared" si="7"/>
        <v>0</v>
      </c>
      <c r="S19" s="223">
        <f t="shared" si="8"/>
        <v>103336.43</v>
      </c>
      <c r="T19" s="20"/>
      <c r="U19" s="20"/>
      <c r="V19" s="20"/>
      <c r="W19" s="20"/>
    </row>
    <row r="20" spans="1:23" x14ac:dyDescent="0.35">
      <c r="A20" s="536" t="s">
        <v>211</v>
      </c>
      <c r="B20" s="537"/>
      <c r="C20" s="41">
        <f t="shared" si="9"/>
        <v>104473.13</v>
      </c>
      <c r="D20" s="185">
        <f t="shared" si="0"/>
        <v>104473.13</v>
      </c>
      <c r="E20" s="42">
        <f t="shared" si="10"/>
        <v>0.15679999999999999</v>
      </c>
      <c r="F20" s="185">
        <f t="shared" si="1"/>
        <v>0</v>
      </c>
      <c r="G20" s="42">
        <f t="shared" si="10"/>
        <v>0.14099999999999999</v>
      </c>
      <c r="H20" s="185">
        <f t="shared" si="2"/>
        <v>0</v>
      </c>
      <c r="I20" s="42">
        <f t="shared" ref="I20" si="19">ROUND(I19*(1+$C$33),4)</f>
        <v>0.12529999999999999</v>
      </c>
      <c r="J20" s="185">
        <f t="shared" si="3"/>
        <v>0</v>
      </c>
      <c r="K20" s="42">
        <f t="shared" ref="K20" si="20">ROUND(K19*(1+$C$33),4)</f>
        <v>0.10979999999999999</v>
      </c>
      <c r="L20" s="185">
        <f t="shared" si="4"/>
        <v>0</v>
      </c>
      <c r="M20" s="42">
        <f t="shared" ref="M20" si="21">ROUND(M19*(1+$C$33),4)</f>
        <v>0.1019</v>
      </c>
      <c r="N20" s="185">
        <f t="shared" si="5"/>
        <v>0</v>
      </c>
      <c r="O20" s="42">
        <f t="shared" ref="O20:Q20" si="22">ROUND(O19*(1+$C$33),4)</f>
        <v>9.4E-2</v>
      </c>
      <c r="P20" s="185">
        <f t="shared" si="6"/>
        <v>0</v>
      </c>
      <c r="Q20" s="42">
        <f t="shared" si="22"/>
        <v>7.8299999999999995E-2</v>
      </c>
      <c r="R20" s="187">
        <f t="shared" si="7"/>
        <v>0</v>
      </c>
      <c r="S20" s="223">
        <f t="shared" si="8"/>
        <v>104473.13</v>
      </c>
      <c r="T20" s="20"/>
      <c r="U20" s="20"/>
      <c r="V20" s="20"/>
      <c r="W20" s="20"/>
    </row>
    <row r="21" spans="1:23" x14ac:dyDescent="0.35">
      <c r="A21" s="536" t="s">
        <v>212</v>
      </c>
      <c r="B21" s="537"/>
      <c r="C21" s="41">
        <f t="shared" si="9"/>
        <v>105622.33</v>
      </c>
      <c r="D21" s="185">
        <f t="shared" si="0"/>
        <v>105622.33</v>
      </c>
      <c r="E21" s="42">
        <f t="shared" si="10"/>
        <v>0.1585</v>
      </c>
      <c r="F21" s="185">
        <f t="shared" si="1"/>
        <v>0</v>
      </c>
      <c r="G21" s="42">
        <f t="shared" si="10"/>
        <v>0.1426</v>
      </c>
      <c r="H21" s="185">
        <f t="shared" si="2"/>
        <v>0</v>
      </c>
      <c r="I21" s="42">
        <f t="shared" ref="I21" si="23">ROUND(I20*(1+$C$33),4)</f>
        <v>0.12670000000000001</v>
      </c>
      <c r="J21" s="185">
        <f t="shared" si="3"/>
        <v>0</v>
      </c>
      <c r="K21" s="42">
        <f t="shared" ref="K21" si="24">ROUND(K20*(1+$C$33),4)</f>
        <v>0.111</v>
      </c>
      <c r="L21" s="185">
        <f t="shared" si="4"/>
        <v>0</v>
      </c>
      <c r="M21" s="42">
        <f t="shared" ref="M21" si="25">ROUND(M20*(1+$C$33),4)</f>
        <v>0.10299999999999999</v>
      </c>
      <c r="N21" s="185">
        <f t="shared" si="5"/>
        <v>0</v>
      </c>
      <c r="O21" s="42">
        <f t="shared" ref="O21:Q21" si="26">ROUND(O20*(1+$C$33),4)</f>
        <v>9.5000000000000001E-2</v>
      </c>
      <c r="P21" s="185">
        <f t="shared" si="6"/>
        <v>0</v>
      </c>
      <c r="Q21" s="42">
        <f t="shared" si="26"/>
        <v>7.9200000000000007E-2</v>
      </c>
      <c r="R21" s="187">
        <f t="shared" si="7"/>
        <v>0</v>
      </c>
      <c r="S21" s="223">
        <f t="shared" si="8"/>
        <v>105622.33</v>
      </c>
      <c r="T21" s="20"/>
      <c r="U21" s="20"/>
      <c r="V21" s="20"/>
      <c r="W21" s="20"/>
    </row>
    <row r="22" spans="1:23" s="30" customFormat="1" ht="13.9" x14ac:dyDescent="0.4">
      <c r="A22" s="522" t="s">
        <v>213</v>
      </c>
      <c r="B22" s="523"/>
      <c r="C22" s="214"/>
      <c r="D22" s="186">
        <f>SUM(D13:D21)</f>
        <v>616743.99</v>
      </c>
      <c r="E22" s="178"/>
      <c r="F22" s="179">
        <f>SUM(F13:F21)</f>
        <v>0</v>
      </c>
      <c r="G22" s="178"/>
      <c r="H22" s="179">
        <f>SUM(H13:H21)</f>
        <v>0</v>
      </c>
      <c r="I22" s="178"/>
      <c r="J22" s="179">
        <f>SUM(J13:J21)</f>
        <v>0</v>
      </c>
      <c r="K22" s="178"/>
      <c r="L22" s="179">
        <f>SUM(L13:L21)</f>
        <v>0</v>
      </c>
      <c r="M22" s="178"/>
      <c r="N22" s="179">
        <f>SUM(N13:N21)</f>
        <v>0</v>
      </c>
      <c r="O22" s="178"/>
      <c r="P22" s="179">
        <f>SUM(P13:P21)</f>
        <v>0</v>
      </c>
      <c r="Q22" s="200"/>
      <c r="R22" s="200">
        <f>SUM(R13:R21)</f>
        <v>0</v>
      </c>
      <c r="S22" s="224">
        <f>SUM(S13:S21)</f>
        <v>616743.99</v>
      </c>
      <c r="T22" s="20"/>
      <c r="U22" s="20"/>
      <c r="V22" s="20"/>
      <c r="W22" s="20"/>
    </row>
    <row r="23" spans="1:23" ht="13.9" thickBot="1" x14ac:dyDescent="0.4">
      <c r="A23" s="13"/>
      <c r="B23" s="14"/>
      <c r="C23" s="14"/>
      <c r="D23" s="14"/>
      <c r="E23" s="14"/>
      <c r="F23" s="14"/>
      <c r="G23" s="14"/>
      <c r="H23" s="14"/>
      <c r="I23" s="14"/>
      <c r="J23" s="14"/>
      <c r="K23" s="14"/>
      <c r="L23" s="14"/>
      <c r="M23" s="14"/>
      <c r="N23" s="14"/>
      <c r="O23" s="14"/>
      <c r="P23" s="14"/>
      <c r="Q23" s="14"/>
      <c r="R23" s="14"/>
      <c r="S23" s="15"/>
      <c r="T23" s="20"/>
      <c r="U23" s="20"/>
      <c r="V23" s="20"/>
      <c r="W23" s="20"/>
    </row>
    <row r="24" spans="1:23" ht="14.25" thickBot="1" x14ac:dyDescent="0.45">
      <c r="A24" s="534" t="s">
        <v>438</v>
      </c>
      <c r="B24" s="535"/>
      <c r="C24" s="175">
        <f>S22</f>
        <v>616743.99</v>
      </c>
      <c r="D24" s="14"/>
      <c r="E24" s="14"/>
      <c r="F24" s="14"/>
      <c r="G24" s="14"/>
      <c r="H24" s="14"/>
      <c r="I24" s="43"/>
      <c r="J24" s="14"/>
      <c r="K24" s="14"/>
      <c r="L24" s="14"/>
      <c r="M24" s="14"/>
      <c r="N24" s="14"/>
      <c r="O24" s="14"/>
      <c r="P24" s="14"/>
      <c r="Q24" s="14"/>
      <c r="R24" s="14"/>
      <c r="S24" s="15"/>
    </row>
    <row r="25" spans="1:23" x14ac:dyDescent="0.35">
      <c r="A25" s="13"/>
      <c r="B25" s="14"/>
      <c r="C25" s="14"/>
      <c r="D25" s="14"/>
      <c r="E25" s="14"/>
      <c r="F25" s="14"/>
      <c r="G25" s="14"/>
      <c r="H25" s="14"/>
      <c r="I25" s="43"/>
      <c r="J25" s="14"/>
      <c r="K25" s="14"/>
      <c r="L25" s="14"/>
      <c r="M25" s="14"/>
      <c r="N25" s="14"/>
      <c r="O25" s="14"/>
      <c r="P25" s="14"/>
      <c r="Q25" s="14"/>
      <c r="R25" s="14"/>
      <c r="S25" s="15"/>
    </row>
    <row r="26" spans="1:23" ht="13.9" x14ac:dyDescent="0.4">
      <c r="A26" s="65" t="s">
        <v>49</v>
      </c>
      <c r="B26" s="62"/>
      <c r="C26" s="14"/>
      <c r="D26" s="14"/>
      <c r="E26" s="14"/>
      <c r="F26" s="14"/>
      <c r="G26" s="14"/>
      <c r="H26" s="14"/>
      <c r="I26" s="43"/>
      <c r="J26" s="14"/>
      <c r="K26" s="14"/>
      <c r="L26" s="14"/>
      <c r="M26" s="14"/>
      <c r="N26" s="14"/>
      <c r="O26" s="14"/>
      <c r="P26" s="14"/>
      <c r="Q26" s="14"/>
      <c r="R26" s="14"/>
      <c r="S26" s="15"/>
    </row>
    <row r="27" spans="1:23" ht="13.9" x14ac:dyDescent="0.4">
      <c r="A27" s="68" t="s">
        <v>101</v>
      </c>
      <c r="B27" s="165">
        <f>+'Participating State'!B8</f>
        <v>0</v>
      </c>
      <c r="C27" s="14"/>
      <c r="D27" s="14"/>
      <c r="E27" s="14"/>
      <c r="F27" s="14"/>
      <c r="G27" s="14"/>
      <c r="H27" s="14"/>
      <c r="I27" s="43"/>
      <c r="J27" s="14"/>
      <c r="K27" s="14"/>
      <c r="L27" s="14"/>
      <c r="M27" s="14"/>
      <c r="N27" s="14"/>
      <c r="O27" s="14"/>
      <c r="P27" s="14"/>
      <c r="Q27" s="14"/>
      <c r="R27" s="14"/>
      <c r="S27" s="15"/>
    </row>
    <row r="28" spans="1:23" ht="13.9" x14ac:dyDescent="0.4">
      <c r="A28" s="68" t="s">
        <v>46</v>
      </c>
      <c r="B28" s="165">
        <f>+'Participating State'!B9</f>
        <v>0</v>
      </c>
      <c r="C28" s="14"/>
      <c r="D28" s="14"/>
      <c r="E28" s="14"/>
      <c r="F28" s="14"/>
      <c r="G28" s="14"/>
      <c r="H28" s="14"/>
      <c r="I28" s="43"/>
      <c r="J28" s="14"/>
      <c r="K28" s="14"/>
      <c r="L28" s="14"/>
      <c r="M28" s="14"/>
      <c r="N28" s="14"/>
      <c r="O28" s="14"/>
      <c r="P28" s="14"/>
      <c r="Q28" s="14"/>
      <c r="R28" s="14"/>
      <c r="S28" s="15"/>
    </row>
    <row r="29" spans="1:23" ht="13.9" x14ac:dyDescent="0.4">
      <c r="A29" s="68" t="s">
        <v>47</v>
      </c>
      <c r="B29" s="173">
        <f>B28-B27</f>
        <v>0</v>
      </c>
      <c r="C29" s="14"/>
      <c r="D29" s="14"/>
      <c r="E29" s="14"/>
      <c r="F29" s="14"/>
      <c r="G29" s="14"/>
      <c r="H29" s="14"/>
      <c r="I29" s="43"/>
      <c r="J29" s="14"/>
      <c r="K29" s="14"/>
      <c r="L29" s="14"/>
      <c r="M29" s="14"/>
      <c r="N29" s="14"/>
      <c r="O29" s="14"/>
      <c r="P29" s="14"/>
      <c r="Q29" s="14"/>
      <c r="R29" s="14"/>
      <c r="S29" s="15"/>
    </row>
    <row r="30" spans="1:23" ht="13.9" x14ac:dyDescent="0.4">
      <c r="A30" s="68" t="s">
        <v>85</v>
      </c>
      <c r="B30" s="173">
        <f>IFERROR(B29/B27,0)</f>
        <v>0</v>
      </c>
      <c r="C30" s="14"/>
      <c r="D30" s="14"/>
      <c r="E30" s="14"/>
      <c r="F30" s="14"/>
      <c r="G30" s="14"/>
      <c r="H30" s="14"/>
      <c r="I30" s="43"/>
      <c r="J30" s="14"/>
      <c r="K30" s="14"/>
      <c r="L30" s="14"/>
      <c r="M30" s="14"/>
      <c r="N30" s="14"/>
      <c r="O30" s="14"/>
      <c r="P30" s="14"/>
      <c r="Q30" s="14"/>
      <c r="R30" s="14"/>
      <c r="S30" s="15"/>
    </row>
    <row r="31" spans="1:23" ht="13.9" x14ac:dyDescent="0.4">
      <c r="A31" s="68" t="s">
        <v>48</v>
      </c>
      <c r="B31" s="173">
        <f>B30+1</f>
        <v>1</v>
      </c>
      <c r="C31" s="14"/>
      <c r="D31" s="14"/>
      <c r="E31" s="14"/>
      <c r="F31" s="14"/>
      <c r="G31" s="14"/>
      <c r="H31" s="14"/>
      <c r="I31" s="43"/>
      <c r="J31" s="14"/>
      <c r="K31" s="14"/>
      <c r="L31" s="14"/>
      <c r="M31" s="14"/>
      <c r="N31" s="14"/>
      <c r="O31" s="14"/>
      <c r="P31" s="14"/>
      <c r="Q31" s="14"/>
      <c r="R31" s="14"/>
      <c r="S31" s="15"/>
    </row>
    <row r="32" spans="1:23" x14ac:dyDescent="0.35">
      <c r="A32" s="13"/>
      <c r="B32" s="14"/>
      <c r="C32" s="14"/>
      <c r="D32" s="14"/>
      <c r="E32" s="14"/>
      <c r="F32" s="14"/>
      <c r="G32" s="14"/>
      <c r="H32" s="14"/>
      <c r="I32" s="43"/>
      <c r="J32" s="14"/>
      <c r="K32" s="14"/>
      <c r="L32" s="14"/>
      <c r="M32" s="14"/>
      <c r="N32" s="14"/>
      <c r="O32" s="14"/>
      <c r="P32" s="14"/>
      <c r="Q32" s="14"/>
      <c r="R32" s="14"/>
      <c r="S32" s="15"/>
    </row>
    <row r="33" spans="1:19" x14ac:dyDescent="0.35">
      <c r="A33" s="154" t="s">
        <v>27</v>
      </c>
      <c r="B33" s="14"/>
      <c r="C33" s="44">
        <v>1.0999999999999999E-2</v>
      </c>
      <c r="D33" s="14"/>
      <c r="E33" s="14"/>
      <c r="F33" s="14"/>
      <c r="G33" s="14"/>
      <c r="H33" s="14"/>
      <c r="I33" s="14"/>
      <c r="J33" s="14"/>
      <c r="K33" s="14"/>
      <c r="L33" s="14"/>
      <c r="M33" s="14"/>
      <c r="N33" s="14"/>
      <c r="O33" s="14"/>
      <c r="P33" s="14"/>
      <c r="Q33" s="14"/>
      <c r="R33" s="14"/>
      <c r="S33" s="15"/>
    </row>
    <row r="34" spans="1:19" x14ac:dyDescent="0.35">
      <c r="A34" s="154" t="s">
        <v>390</v>
      </c>
      <c r="B34" s="14"/>
      <c r="C34" s="67">
        <v>0.15</v>
      </c>
      <c r="D34" s="14"/>
      <c r="E34" s="14"/>
      <c r="F34" s="14"/>
      <c r="G34" s="14"/>
      <c r="H34" s="14"/>
      <c r="I34" s="14"/>
      <c r="J34" s="14"/>
      <c r="K34" s="14"/>
      <c r="L34" s="14"/>
      <c r="M34" s="14"/>
      <c r="N34" s="14"/>
      <c r="O34" s="14"/>
      <c r="P34" s="14"/>
      <c r="Q34" s="14"/>
      <c r="R34" s="14"/>
      <c r="S34" s="15"/>
    </row>
    <row r="35" spans="1:19" ht="13.9" thickBot="1" x14ac:dyDescent="0.4">
      <c r="A35" s="58" t="s">
        <v>103</v>
      </c>
      <c r="B35" s="37"/>
      <c r="C35" s="37"/>
      <c r="D35" s="37"/>
      <c r="E35" s="458">
        <v>1</v>
      </c>
      <c r="F35" s="459"/>
      <c r="G35" s="458">
        <v>0.9</v>
      </c>
      <c r="H35" s="459"/>
      <c r="I35" s="458">
        <v>0.8</v>
      </c>
      <c r="J35" s="459"/>
      <c r="K35" s="458">
        <v>0.7</v>
      </c>
      <c r="L35" s="459"/>
      <c r="M35" s="458">
        <v>0.65</v>
      </c>
      <c r="N35" s="459"/>
      <c r="O35" s="458">
        <v>0.6</v>
      </c>
      <c r="P35" s="459"/>
      <c r="Q35" s="458">
        <v>0.5</v>
      </c>
      <c r="R35" s="37"/>
      <c r="S35" s="39"/>
    </row>
  </sheetData>
  <mergeCells count="29">
    <mergeCell ref="A24:B24"/>
    <mergeCell ref="Q8:R8"/>
    <mergeCell ref="E11:F11"/>
    <mergeCell ref="A13:B13"/>
    <mergeCell ref="A14:B14"/>
    <mergeCell ref="A15:B15"/>
    <mergeCell ref="A16:B16"/>
    <mergeCell ref="A17:B17"/>
    <mergeCell ref="A21:B21"/>
    <mergeCell ref="A22:B22"/>
    <mergeCell ref="A19:B19"/>
    <mergeCell ref="A20:B20"/>
    <mergeCell ref="A18:B18"/>
    <mergeCell ref="G11:H11"/>
    <mergeCell ref="I11:J11"/>
    <mergeCell ref="A1:S1"/>
    <mergeCell ref="A3:S3"/>
    <mergeCell ref="O11:P11"/>
    <mergeCell ref="Q11:R11"/>
    <mergeCell ref="K11:L11"/>
    <mergeCell ref="M11:N11"/>
    <mergeCell ref="A6:S6"/>
    <mergeCell ref="C8:D8"/>
    <mergeCell ref="E8:F8"/>
    <mergeCell ref="G8:H8"/>
    <mergeCell ref="I8:J8"/>
    <mergeCell ref="K8:L8"/>
    <mergeCell ref="M8:N8"/>
    <mergeCell ref="O8:P8"/>
  </mergeCells>
  <pageMargins left="0.25" right="0.25" top="0.75" bottom="0.75" header="0.3" footer="0.3"/>
  <pageSetup scale="35" fitToHeight="0" orientation="landscape" r:id="rId1"/>
  <headerFooter>
    <oddFooter>&amp;L&amp;F&amp;C&amp;A&amp;Rpage &amp;P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M25"/>
  <sheetViews>
    <sheetView zoomScale="85" zoomScaleNormal="85" workbookViewId="0">
      <selection activeCell="A30" sqref="A30"/>
    </sheetView>
  </sheetViews>
  <sheetFormatPr defaultColWidth="9.1328125" defaultRowHeight="13.5" x14ac:dyDescent="0.35"/>
  <cols>
    <col min="1" max="1" width="61.1328125" style="1" customWidth="1"/>
    <col min="2" max="2" width="14.265625" style="1" customWidth="1"/>
    <col min="3" max="3" width="19.73046875" style="1" customWidth="1"/>
    <col min="4" max="4" width="21" style="1" customWidth="1"/>
    <col min="5" max="5" width="16.73046875" style="1" customWidth="1"/>
    <col min="6" max="6" width="23.73046875" style="1" bestFit="1" customWidth="1"/>
    <col min="7" max="7" width="16.73046875" style="1" customWidth="1"/>
    <col min="8" max="8" width="23.73046875" style="1" bestFit="1" customWidth="1"/>
    <col min="9" max="9" width="16.73046875" style="1" customWidth="1"/>
    <col min="10" max="10" width="23.86328125" style="1" customWidth="1"/>
    <col min="11" max="11" width="16.73046875" style="1" customWidth="1"/>
    <col min="12" max="12" width="23.73046875" style="1" bestFit="1" customWidth="1"/>
    <col min="13" max="13" width="16.73046875" style="1" customWidth="1"/>
    <col min="14" max="14" width="23.73046875" style="1" bestFit="1" customWidth="1"/>
    <col min="15" max="15" width="16.73046875" style="1" customWidth="1"/>
    <col min="16" max="16" width="23.73046875" style="1" bestFit="1" customWidth="1"/>
    <col min="17" max="17" width="16.73046875" style="1" customWidth="1"/>
    <col min="18" max="18" width="23.73046875" style="1" bestFit="1" customWidth="1"/>
    <col min="19" max="16384" width="9.1328125" style="1"/>
  </cols>
  <sheetData>
    <row r="1" spans="1:19" ht="15" x14ac:dyDescent="0.4">
      <c r="A1" s="461" t="s">
        <v>537</v>
      </c>
      <c r="B1" s="461"/>
      <c r="C1" s="461"/>
      <c r="D1" s="461"/>
      <c r="E1" s="461"/>
      <c r="F1" s="461"/>
      <c r="G1" s="461"/>
      <c r="H1" s="461"/>
      <c r="I1" s="461"/>
      <c r="J1" s="461"/>
      <c r="K1" s="461"/>
      <c r="L1" s="461"/>
      <c r="M1" s="461"/>
      <c r="N1" s="461"/>
      <c r="O1" s="461"/>
      <c r="P1" s="461"/>
      <c r="Q1" s="461"/>
      <c r="R1" s="461"/>
      <c r="S1" s="421"/>
    </row>
    <row r="3" spans="1:19" s="295" customFormat="1" ht="36.75" customHeight="1" x14ac:dyDescent="0.5">
      <c r="A3" s="557" t="s">
        <v>400</v>
      </c>
      <c r="B3" s="557"/>
      <c r="C3" s="557"/>
      <c r="D3" s="557"/>
      <c r="E3" s="557"/>
      <c r="F3" s="557"/>
      <c r="G3" s="557"/>
      <c r="H3" s="557"/>
      <c r="I3" s="557"/>
      <c r="J3" s="557"/>
      <c r="K3" s="557"/>
      <c r="L3" s="557"/>
      <c r="M3" s="557"/>
      <c r="N3" s="557"/>
      <c r="O3" s="557"/>
      <c r="P3" s="557"/>
      <c r="Q3" s="557"/>
      <c r="R3" s="557"/>
    </row>
    <row r="5" spans="1:19" ht="13.9" thickBot="1" x14ac:dyDescent="0.4"/>
    <row r="6" spans="1:19" ht="13.9" x14ac:dyDescent="0.4">
      <c r="A6" s="558" t="s">
        <v>393</v>
      </c>
      <c r="B6" s="559"/>
      <c r="C6" s="559"/>
      <c r="D6" s="559"/>
      <c r="E6" s="559"/>
      <c r="F6" s="559"/>
      <c r="G6" s="559"/>
      <c r="H6" s="559"/>
      <c r="I6" s="559"/>
      <c r="J6" s="559"/>
      <c r="K6" s="559"/>
      <c r="L6" s="559"/>
      <c r="M6" s="559"/>
      <c r="N6" s="559"/>
      <c r="O6" s="559"/>
      <c r="P6" s="559"/>
      <c r="Q6" s="559"/>
      <c r="R6" s="560"/>
    </row>
    <row r="7" spans="1:19" x14ac:dyDescent="0.35">
      <c r="A7" s="45"/>
      <c r="R7" s="296"/>
    </row>
    <row r="8" spans="1:19" ht="13.9" x14ac:dyDescent="0.4">
      <c r="A8" s="45"/>
      <c r="B8" s="409" t="s">
        <v>7</v>
      </c>
      <c r="C8" s="561" t="s">
        <v>8</v>
      </c>
      <c r="D8" s="562"/>
      <c r="E8" s="561" t="s">
        <v>9</v>
      </c>
      <c r="F8" s="562"/>
      <c r="G8" s="561" t="s">
        <v>10</v>
      </c>
      <c r="H8" s="562"/>
      <c r="I8" s="561" t="s">
        <v>11</v>
      </c>
      <c r="J8" s="562"/>
      <c r="K8" s="561" t="s">
        <v>12</v>
      </c>
      <c r="L8" s="562"/>
      <c r="M8" s="561" t="s">
        <v>13</v>
      </c>
      <c r="N8" s="562"/>
      <c r="O8" s="561" t="s">
        <v>14</v>
      </c>
      <c r="P8" s="562"/>
      <c r="Q8" s="561" t="s">
        <v>15</v>
      </c>
      <c r="R8" s="563"/>
    </row>
    <row r="9" spans="1:19" s="305" customFormat="1" ht="13.9" x14ac:dyDescent="0.4">
      <c r="A9" s="298"/>
      <c r="B9" s="409" t="s">
        <v>105</v>
      </c>
      <c r="C9" s="299"/>
      <c r="D9" s="300"/>
      <c r="E9" s="301">
        <v>0</v>
      </c>
      <c r="F9" s="302">
        <v>249999</v>
      </c>
      <c r="G9" s="303">
        <v>250000</v>
      </c>
      <c r="H9" s="302">
        <v>399999</v>
      </c>
      <c r="I9" s="303">
        <v>400000</v>
      </c>
      <c r="J9" s="302">
        <v>899999</v>
      </c>
      <c r="K9" s="303">
        <v>900000</v>
      </c>
      <c r="L9" s="302">
        <v>1349999</v>
      </c>
      <c r="M9" s="303">
        <v>1350000</v>
      </c>
      <c r="N9" s="302">
        <v>1799999</v>
      </c>
      <c r="O9" s="303">
        <v>1800000</v>
      </c>
      <c r="P9" s="302">
        <v>3999999</v>
      </c>
      <c r="Q9" s="303">
        <v>4000000</v>
      </c>
      <c r="R9" s="304" t="s">
        <v>104</v>
      </c>
    </row>
    <row r="10" spans="1:19" s="308" customFormat="1" ht="13.9" x14ac:dyDescent="0.4">
      <c r="A10" s="306"/>
      <c r="B10" s="307" t="s">
        <v>106</v>
      </c>
      <c r="C10" s="299"/>
      <c r="D10" s="300"/>
      <c r="E10" s="569">
        <f>+IF('Participating State'!$B$17="Yes",'Participating State'!C7,0)</f>
        <v>0</v>
      </c>
      <c r="F10" s="570"/>
      <c r="G10" s="564">
        <f>+IF('Participating State'!$B$17="Yes",'Participating State'!E7,0)</f>
        <v>0</v>
      </c>
      <c r="H10" s="571"/>
      <c r="I10" s="564">
        <f>+IF('Participating State'!$B$17="Yes",'Participating State'!G7,0)</f>
        <v>0</v>
      </c>
      <c r="J10" s="571"/>
      <c r="K10" s="564">
        <f>+IF('Participating State'!$B$17="Yes",'Participating State'!I7,0)</f>
        <v>0</v>
      </c>
      <c r="L10" s="571"/>
      <c r="M10" s="564">
        <f>+IF('Participating State'!$B$17="Yes",'Participating State'!K7,0)</f>
        <v>0</v>
      </c>
      <c r="N10" s="571"/>
      <c r="O10" s="564">
        <f>+IF('Participating State'!$B$17="Yes",'Participating State'!M7,0)</f>
        <v>0</v>
      </c>
      <c r="P10" s="571"/>
      <c r="Q10" s="564">
        <f>+IF('Participating State'!$B$17="Yes",'Participating State'!O7,0)</f>
        <v>0</v>
      </c>
      <c r="R10" s="565"/>
      <c r="S10" s="305"/>
    </row>
    <row r="11" spans="1:19" s="295" customFormat="1" ht="13.9" x14ac:dyDescent="0.4">
      <c r="A11" s="309"/>
      <c r="C11" s="47" t="s">
        <v>24</v>
      </c>
      <c r="D11" s="47" t="s">
        <v>219</v>
      </c>
      <c r="E11" s="47" t="s">
        <v>25</v>
      </c>
      <c r="F11" s="48" t="s">
        <v>229</v>
      </c>
      <c r="G11" s="47" t="s">
        <v>25</v>
      </c>
      <c r="H11" s="48" t="s">
        <v>229</v>
      </c>
      <c r="I11" s="47" t="s">
        <v>25</v>
      </c>
      <c r="J11" s="48" t="s">
        <v>229</v>
      </c>
      <c r="K11" s="47" t="s">
        <v>25</v>
      </c>
      <c r="L11" s="48" t="s">
        <v>229</v>
      </c>
      <c r="M11" s="47" t="s">
        <v>25</v>
      </c>
      <c r="N11" s="48" t="s">
        <v>229</v>
      </c>
      <c r="O11" s="27" t="s">
        <v>25</v>
      </c>
      <c r="P11" s="48" t="s">
        <v>229</v>
      </c>
      <c r="Q11" s="47" t="s">
        <v>25</v>
      </c>
      <c r="R11" s="310" t="s">
        <v>229</v>
      </c>
    </row>
    <row r="12" spans="1:19" ht="13.9" x14ac:dyDescent="0.4">
      <c r="A12" s="525" t="s">
        <v>102</v>
      </c>
      <c r="B12" s="526"/>
      <c r="C12" s="311">
        <v>0</v>
      </c>
      <c r="D12" s="312">
        <f>C12*B22</f>
        <v>0</v>
      </c>
      <c r="E12" s="29">
        <f>ROUND($C$24*E$25,4)</f>
        <v>0</v>
      </c>
      <c r="F12" s="313">
        <f>MAX(ROUND(((E$10)*E12)*B22,2),0)</f>
        <v>0</v>
      </c>
      <c r="G12" s="29">
        <f>ROUND($C$24*G$25,4)</f>
        <v>0</v>
      </c>
      <c r="H12" s="313">
        <f>MAX(ROUND(((G$10)*G12)*B22,2),0)</f>
        <v>0</v>
      </c>
      <c r="I12" s="29">
        <f>ROUND($C$24*I$25,4)</f>
        <v>0</v>
      </c>
      <c r="J12" s="313">
        <f>MAX(ROUND(((I$10)*I12)*B22,2),0)</f>
        <v>0</v>
      </c>
      <c r="K12" s="29">
        <f>ROUND($C$24*K$25,4)</f>
        <v>0</v>
      </c>
      <c r="L12" s="313">
        <f>MAX(ROUND(((K$10)*K12)*B22,2),0)</f>
        <v>0</v>
      </c>
      <c r="M12" s="29">
        <f>ROUND($C$24*M$25,4)</f>
        <v>0</v>
      </c>
      <c r="N12" s="313">
        <f>MAX(ROUND(((M$10)*M12)*B22,2),0)</f>
        <v>0</v>
      </c>
      <c r="O12" s="29">
        <f>ROUND($C$24*O$25,4)</f>
        <v>0</v>
      </c>
      <c r="P12" s="313">
        <f>MAX(ROUND(((O$10)*O12)*B22,2),0)</f>
        <v>0</v>
      </c>
      <c r="Q12" s="29">
        <f>ROUND($C$24*Q$25,4)</f>
        <v>0</v>
      </c>
      <c r="R12" s="314">
        <f>MAX(ROUND(((Q$10)*Q12)*B22,2),0)</f>
        <v>0</v>
      </c>
    </row>
    <row r="13" spans="1:19" s="319" customFormat="1" ht="13.9" x14ac:dyDescent="0.4">
      <c r="A13" s="525" t="s">
        <v>370</v>
      </c>
      <c r="B13" s="566"/>
      <c r="C13" s="315">
        <f>D12</f>
        <v>0</v>
      </c>
      <c r="D13" s="316"/>
      <c r="E13" s="317"/>
      <c r="F13" s="316">
        <f>SUM(F12:F12)</f>
        <v>0</v>
      </c>
      <c r="G13" s="317"/>
      <c r="H13" s="316">
        <f>SUM(H12:H12)</f>
        <v>0</v>
      </c>
      <c r="I13" s="317"/>
      <c r="J13" s="316">
        <f>SUM(J12:J12)</f>
        <v>0</v>
      </c>
      <c r="K13" s="317"/>
      <c r="L13" s="316">
        <f>SUM(L12:L12)</f>
        <v>0</v>
      </c>
      <c r="M13" s="317"/>
      <c r="N13" s="316">
        <f>SUM(N12:N12)</f>
        <v>0</v>
      </c>
      <c r="O13" s="317"/>
      <c r="P13" s="316">
        <f>SUM(P12:P12)</f>
        <v>0</v>
      </c>
      <c r="Q13" s="317"/>
      <c r="R13" s="318">
        <f>SUM(R12:R12)</f>
        <v>0</v>
      </c>
    </row>
    <row r="14" spans="1:19" ht="13.9" thickBot="1" x14ac:dyDescent="0.4">
      <c r="A14" s="45"/>
      <c r="R14" s="296"/>
    </row>
    <row r="15" spans="1:19" ht="14.25" thickBot="1" x14ac:dyDescent="0.45">
      <c r="A15" s="567" t="s">
        <v>456</v>
      </c>
      <c r="B15" s="568"/>
      <c r="C15" s="320">
        <f>SUM(E13:R13)+C13</f>
        <v>0</v>
      </c>
      <c r="D15" s="409"/>
      <c r="E15" s="321"/>
      <c r="F15" s="322"/>
      <c r="P15" s="308"/>
      <c r="R15" s="296"/>
    </row>
    <row r="16" spans="1:19" ht="13.9" x14ac:dyDescent="0.4">
      <c r="A16" s="405"/>
      <c r="B16" s="409"/>
      <c r="C16" s="323"/>
      <c r="D16" s="409"/>
      <c r="E16" s="324"/>
      <c r="P16" s="308"/>
      <c r="R16" s="296"/>
    </row>
    <row r="17" spans="1:39" ht="14.25" x14ac:dyDescent="0.45">
      <c r="A17" s="325" t="s">
        <v>49</v>
      </c>
      <c r="B17" s="409"/>
      <c r="C17" s="66"/>
      <c r="D17" s="409"/>
      <c r="E17" s="324"/>
      <c r="P17" s="308"/>
      <c r="R17" s="296"/>
      <c r="AM17" s="1" t="s">
        <v>100</v>
      </c>
    </row>
    <row r="18" spans="1:39" ht="13.9" x14ac:dyDescent="0.4">
      <c r="A18" s="326" t="s">
        <v>101</v>
      </c>
      <c r="B18" s="327">
        <f>+IF('Participating State'!$B$17="Yes",'Participating State'!B8,0)</f>
        <v>0</v>
      </c>
      <c r="C18" s="323"/>
      <c r="D18" s="409"/>
      <c r="E18" s="324"/>
      <c r="P18" s="308"/>
      <c r="R18" s="296"/>
    </row>
    <row r="19" spans="1:39" ht="14.25" x14ac:dyDescent="0.45">
      <c r="A19" s="326" t="s">
        <v>46</v>
      </c>
      <c r="B19" s="327">
        <f>+IF('Participating State'!$B$17="Yes",'Participating State'!B9,0)</f>
        <v>0</v>
      </c>
      <c r="C19" s="66"/>
      <c r="D19" s="409"/>
      <c r="E19" s="328"/>
      <c r="P19" s="308"/>
      <c r="R19" s="296"/>
    </row>
    <row r="20" spans="1:39" ht="13.9" x14ac:dyDescent="0.4">
      <c r="A20" s="326" t="s">
        <v>47</v>
      </c>
      <c r="B20" s="174">
        <f>B19-B18</f>
        <v>0</v>
      </c>
      <c r="C20" s="323"/>
      <c r="D20" s="409"/>
      <c r="E20" s="324"/>
      <c r="P20" s="308"/>
      <c r="R20" s="296"/>
    </row>
    <row r="21" spans="1:39" ht="13.9" x14ac:dyDescent="0.4">
      <c r="A21" s="326" t="s">
        <v>85</v>
      </c>
      <c r="B21" s="174">
        <f>IFERROR(B20/B18,0)</f>
        <v>0</v>
      </c>
      <c r="C21" s="323"/>
      <c r="D21" s="409"/>
      <c r="E21" s="324"/>
      <c r="P21" s="308"/>
      <c r="R21" s="296"/>
    </row>
    <row r="22" spans="1:39" ht="13.9" x14ac:dyDescent="0.4">
      <c r="A22" s="326" t="s">
        <v>48</v>
      </c>
      <c r="B22" s="174">
        <f>B21+1</f>
        <v>1</v>
      </c>
      <c r="C22" s="323"/>
      <c r="D22" s="409"/>
      <c r="E22" s="324"/>
      <c r="P22" s="308"/>
      <c r="R22" s="296"/>
    </row>
    <row r="23" spans="1:39" x14ac:dyDescent="0.35">
      <c r="A23" s="329"/>
      <c r="J23" s="330"/>
      <c r="R23" s="296"/>
    </row>
    <row r="24" spans="1:39" x14ac:dyDescent="0.35">
      <c r="A24" s="45" t="s">
        <v>28</v>
      </c>
      <c r="C24" s="331"/>
      <c r="I24" s="332"/>
      <c r="R24" s="296"/>
    </row>
    <row r="25" spans="1:39" ht="13.9" thickBot="1" x14ac:dyDescent="0.4">
      <c r="A25" s="333" t="s">
        <v>103</v>
      </c>
      <c r="B25" s="334"/>
      <c r="C25" s="334"/>
      <c r="D25" s="334"/>
      <c r="E25" s="38">
        <v>1</v>
      </c>
      <c r="F25" s="334"/>
      <c r="G25" s="60">
        <v>0.95</v>
      </c>
      <c r="H25" s="334"/>
      <c r="I25" s="60">
        <v>0.9</v>
      </c>
      <c r="J25" s="334"/>
      <c r="K25" s="60">
        <v>0.85</v>
      </c>
      <c r="L25" s="334"/>
      <c r="M25" s="60">
        <v>0.8</v>
      </c>
      <c r="N25" s="334"/>
      <c r="O25" s="60">
        <v>0.75</v>
      </c>
      <c r="P25" s="334"/>
      <c r="Q25" s="60">
        <v>0.7</v>
      </c>
      <c r="R25" s="335"/>
    </row>
  </sheetData>
  <mergeCells count="21">
    <mergeCell ref="I8:J8"/>
    <mergeCell ref="K8:L8"/>
    <mergeCell ref="M8:N8"/>
    <mergeCell ref="O8:P8"/>
    <mergeCell ref="Q8:R8"/>
    <mergeCell ref="A1:R1"/>
    <mergeCell ref="Q10:R10"/>
    <mergeCell ref="A12:B12"/>
    <mergeCell ref="A13:B13"/>
    <mergeCell ref="A15:B15"/>
    <mergeCell ref="E10:F10"/>
    <mergeCell ref="G10:H10"/>
    <mergeCell ref="I10:J10"/>
    <mergeCell ref="K10:L10"/>
    <mergeCell ref="M10:N10"/>
    <mergeCell ref="O10:P10"/>
    <mergeCell ref="A3:R3"/>
    <mergeCell ref="A6:R6"/>
    <mergeCell ref="C8:D8"/>
    <mergeCell ref="E8:F8"/>
    <mergeCell ref="G8:H8"/>
  </mergeCells>
  <pageMargins left="0.25" right="0.25" top="0.75" bottom="0.75" header="0.3" footer="0.3"/>
  <pageSetup paperSize="5" scale="44" fitToHeight="0" orientation="landscape" r:id="rId1"/>
  <headerFooter>
    <oddFooter>&amp;L&amp;F&amp;C&amp;A&amp;Rpage &amp;P of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A35"/>
  <sheetViews>
    <sheetView zoomScale="85" zoomScaleNormal="85" workbookViewId="0">
      <selection activeCell="A30" sqref="A30"/>
    </sheetView>
  </sheetViews>
  <sheetFormatPr defaultColWidth="9.1328125" defaultRowHeight="13.5" x14ac:dyDescent="0.35"/>
  <cols>
    <col min="1" max="1" width="67" style="1" customWidth="1"/>
    <col min="2" max="2" width="13.73046875" style="1" customWidth="1"/>
    <col min="3" max="3" width="20.1328125" style="1" customWidth="1"/>
    <col min="4" max="4" width="19.73046875" style="1" customWidth="1"/>
    <col min="5" max="5" width="12.73046875" style="1" customWidth="1"/>
    <col min="6" max="6" width="18" style="1" customWidth="1"/>
    <col min="7" max="7" width="18.73046875" style="1" customWidth="1"/>
    <col min="8" max="8" width="12.73046875" style="1" customWidth="1"/>
    <col min="9" max="9" width="16.73046875" style="1" customWidth="1"/>
    <col min="10" max="10" width="18.73046875" style="1" customWidth="1"/>
    <col min="11" max="11" width="12.73046875" style="1" customWidth="1"/>
    <col min="12" max="12" width="16.73046875" style="1" customWidth="1"/>
    <col min="13" max="13" width="18.73046875" style="1" customWidth="1"/>
    <col min="14" max="14" width="12.73046875" style="1" customWidth="1"/>
    <col min="15" max="15" width="16.73046875" style="1" customWidth="1"/>
    <col min="16" max="16" width="18.73046875" style="1" customWidth="1"/>
    <col min="17" max="17" width="12.73046875" style="1" customWidth="1"/>
    <col min="18" max="18" width="16.73046875" style="1" customWidth="1"/>
    <col min="19" max="19" width="18.73046875" style="1" customWidth="1"/>
    <col min="20" max="20" width="12.73046875" style="1" customWidth="1"/>
    <col min="21" max="21" width="16.73046875" style="1" customWidth="1"/>
    <col min="22" max="22" width="18.73046875" style="1" customWidth="1"/>
    <col min="23" max="23" width="12.73046875" style="1" customWidth="1"/>
    <col min="24" max="24" width="16.73046875" style="1" customWidth="1"/>
    <col min="25" max="26" width="18.73046875" style="1" customWidth="1"/>
    <col min="27" max="27" width="15.1328125" style="1" bestFit="1" customWidth="1"/>
    <col min="28" max="16384" width="9.1328125" style="1"/>
  </cols>
  <sheetData>
    <row r="1" spans="1:27" ht="15" x14ac:dyDescent="0.4">
      <c r="A1" s="461" t="s">
        <v>537</v>
      </c>
      <c r="B1" s="461"/>
      <c r="C1" s="461"/>
      <c r="D1" s="461"/>
      <c r="E1" s="461"/>
      <c r="F1" s="461"/>
      <c r="G1" s="461"/>
      <c r="H1" s="461"/>
      <c r="I1" s="461"/>
      <c r="J1" s="461"/>
      <c r="K1" s="461"/>
      <c r="L1" s="461"/>
      <c r="M1" s="461"/>
      <c r="N1" s="461"/>
      <c r="O1" s="461"/>
      <c r="P1" s="461"/>
      <c r="Q1" s="461"/>
      <c r="R1" s="461"/>
      <c r="S1" s="461"/>
      <c r="T1" s="461"/>
      <c r="U1" s="461"/>
      <c r="V1" s="461"/>
      <c r="W1" s="461"/>
      <c r="X1" s="461"/>
      <c r="Y1" s="461"/>
      <c r="Z1" s="461"/>
    </row>
    <row r="3" spans="1:27" ht="42.75" customHeight="1" x14ac:dyDescent="0.5">
      <c r="A3" s="557" t="s">
        <v>494</v>
      </c>
      <c r="B3" s="557"/>
      <c r="C3" s="557"/>
      <c r="D3" s="557"/>
      <c r="E3" s="557"/>
      <c r="F3" s="557"/>
      <c r="G3" s="557"/>
      <c r="H3" s="557"/>
      <c r="I3" s="557"/>
      <c r="J3" s="557"/>
      <c r="K3" s="557"/>
      <c r="L3" s="557"/>
      <c r="M3" s="557"/>
      <c r="N3" s="557"/>
      <c r="O3" s="557"/>
      <c r="P3" s="557"/>
      <c r="Q3" s="557"/>
      <c r="R3" s="557"/>
      <c r="S3" s="557"/>
      <c r="T3" s="557"/>
      <c r="U3" s="557"/>
      <c r="V3" s="557"/>
      <c r="W3" s="557"/>
      <c r="X3" s="557"/>
      <c r="Y3" s="557"/>
      <c r="Z3" s="557"/>
    </row>
    <row r="4" spans="1:27" x14ac:dyDescent="0.35">
      <c r="A4" s="336"/>
    </row>
    <row r="5" spans="1:27" ht="13.9" thickBot="1" x14ac:dyDescent="0.4"/>
    <row r="6" spans="1:27" ht="13.9" x14ac:dyDescent="0.4">
      <c r="A6" s="558" t="s">
        <v>394</v>
      </c>
      <c r="B6" s="559"/>
      <c r="C6" s="559"/>
      <c r="D6" s="559"/>
      <c r="E6" s="559"/>
      <c r="F6" s="559"/>
      <c r="G6" s="559"/>
      <c r="H6" s="559"/>
      <c r="I6" s="559"/>
      <c r="J6" s="559"/>
      <c r="K6" s="559"/>
      <c r="L6" s="559"/>
      <c r="M6" s="559"/>
      <c r="N6" s="559"/>
      <c r="O6" s="559"/>
      <c r="P6" s="559"/>
      <c r="Q6" s="559"/>
      <c r="R6" s="559"/>
      <c r="S6" s="559"/>
      <c r="T6" s="559"/>
      <c r="U6" s="559"/>
      <c r="V6" s="559"/>
      <c r="W6" s="559"/>
      <c r="X6" s="559"/>
      <c r="Y6" s="559"/>
      <c r="Z6" s="560"/>
    </row>
    <row r="7" spans="1:27" x14ac:dyDescent="0.35">
      <c r="A7" s="45"/>
      <c r="Z7" s="296"/>
    </row>
    <row r="8" spans="1:27" ht="13.9" x14ac:dyDescent="0.4">
      <c r="A8" s="45"/>
      <c r="B8" s="409" t="s">
        <v>7</v>
      </c>
      <c r="C8" s="561" t="s">
        <v>8</v>
      </c>
      <c r="D8" s="562"/>
      <c r="E8" s="561" t="s">
        <v>9</v>
      </c>
      <c r="F8" s="573"/>
      <c r="G8" s="562"/>
      <c r="H8" s="561" t="s">
        <v>10</v>
      </c>
      <c r="I8" s="573"/>
      <c r="J8" s="562"/>
      <c r="K8" s="561" t="s">
        <v>11</v>
      </c>
      <c r="L8" s="573"/>
      <c r="M8" s="562"/>
      <c r="N8" s="561" t="s">
        <v>12</v>
      </c>
      <c r="O8" s="573"/>
      <c r="P8" s="562"/>
      <c r="Q8" s="561" t="s">
        <v>13</v>
      </c>
      <c r="R8" s="573"/>
      <c r="S8" s="562"/>
      <c r="T8" s="561" t="s">
        <v>14</v>
      </c>
      <c r="U8" s="573"/>
      <c r="V8" s="562"/>
      <c r="W8" s="561" t="s">
        <v>15</v>
      </c>
      <c r="X8" s="573"/>
      <c r="Y8" s="563"/>
      <c r="Z8" s="408" t="s">
        <v>205</v>
      </c>
    </row>
    <row r="9" spans="1:27" ht="13.9" hidden="1" x14ac:dyDescent="0.4">
      <c r="A9" s="45"/>
      <c r="B9" s="409" t="s">
        <v>16</v>
      </c>
      <c r="C9" s="338"/>
      <c r="D9" s="406"/>
      <c r="E9" s="339" t="s">
        <v>17</v>
      </c>
      <c r="G9" s="340"/>
      <c r="H9" s="339" t="s">
        <v>18</v>
      </c>
      <c r="J9" s="340"/>
      <c r="K9" s="339" t="s">
        <v>19</v>
      </c>
      <c r="M9" s="340"/>
      <c r="N9" s="339" t="s">
        <v>20</v>
      </c>
      <c r="P9" s="340"/>
      <c r="Q9" s="339" t="s">
        <v>21</v>
      </c>
      <c r="S9" s="340"/>
      <c r="T9" s="339" t="s">
        <v>22</v>
      </c>
      <c r="V9" s="340"/>
      <c r="W9" s="339" t="s">
        <v>23</v>
      </c>
      <c r="Y9" s="296"/>
      <c r="Z9" s="296"/>
    </row>
    <row r="10" spans="1:27" s="305" customFormat="1" ht="13.9" x14ac:dyDescent="0.4">
      <c r="A10" s="298"/>
      <c r="B10" s="409" t="s">
        <v>105</v>
      </c>
      <c r="C10" s="299"/>
      <c r="D10" s="300"/>
      <c r="E10" s="301">
        <v>0</v>
      </c>
      <c r="F10" s="341"/>
      <c r="G10" s="302">
        <v>249999</v>
      </c>
      <c r="H10" s="303">
        <v>250000</v>
      </c>
      <c r="I10" s="341"/>
      <c r="J10" s="302">
        <v>399999</v>
      </c>
      <c r="K10" s="303">
        <v>400000</v>
      </c>
      <c r="L10" s="341"/>
      <c r="M10" s="302">
        <v>899999</v>
      </c>
      <c r="N10" s="303">
        <v>900000</v>
      </c>
      <c r="O10" s="341"/>
      <c r="P10" s="302">
        <v>1349999</v>
      </c>
      <c r="Q10" s="303">
        <v>1350000</v>
      </c>
      <c r="R10" s="341"/>
      <c r="S10" s="302">
        <v>1799999</v>
      </c>
      <c r="T10" s="303">
        <v>1800000</v>
      </c>
      <c r="U10" s="341"/>
      <c r="V10" s="302">
        <v>3999999</v>
      </c>
      <c r="W10" s="303">
        <v>4000000</v>
      </c>
      <c r="X10" s="341"/>
      <c r="Y10" s="342" t="s">
        <v>104</v>
      </c>
      <c r="Z10" s="342"/>
    </row>
    <row r="11" spans="1:27" s="308" customFormat="1" ht="13.9" x14ac:dyDescent="0.4">
      <c r="A11" s="306"/>
      <c r="B11" s="307" t="s">
        <v>106</v>
      </c>
      <c r="C11" s="343"/>
      <c r="D11" s="344"/>
      <c r="E11" s="569">
        <f>+IF('Participating State'!$B$17="Yes",'Participating State'!C7,0)</f>
        <v>0</v>
      </c>
      <c r="F11" s="575"/>
      <c r="G11" s="570"/>
      <c r="H11" s="569">
        <f>+IF('Participating State'!$B$17="Yes",'Participating State'!E7,0)</f>
        <v>0</v>
      </c>
      <c r="I11" s="575"/>
      <c r="J11" s="570"/>
      <c r="K11" s="569">
        <f>+IF('Participating State'!$B$17="Yes",'Participating State'!G7,0)</f>
        <v>0</v>
      </c>
      <c r="L11" s="575"/>
      <c r="M11" s="570"/>
      <c r="N11" s="569">
        <f>+IF('Participating State'!$B$17="Yes",'Participating State'!I7,0)</f>
        <v>0</v>
      </c>
      <c r="O11" s="575"/>
      <c r="P11" s="570"/>
      <c r="Q11" s="569">
        <f>+IF('Participating State'!$B$17="Yes",'Participating State'!K7,0)</f>
        <v>0</v>
      </c>
      <c r="R11" s="575"/>
      <c r="S11" s="570"/>
      <c r="T11" s="569">
        <f>+IF('Participating State'!$B$17="Yes",'Participating State'!M7,0)</f>
        <v>0</v>
      </c>
      <c r="U11" s="575"/>
      <c r="V11" s="570"/>
      <c r="W11" s="564">
        <f>+IF('Participating State'!$B$17="Yes",'Participating State'!O7,0)</f>
        <v>0</v>
      </c>
      <c r="X11" s="574"/>
      <c r="Y11" s="565"/>
      <c r="Z11" s="424"/>
    </row>
    <row r="12" spans="1:27" s="295" customFormat="1" ht="36" customHeight="1" x14ac:dyDescent="0.4">
      <c r="A12" s="309" t="s">
        <v>30</v>
      </c>
      <c r="C12" s="47" t="s">
        <v>31</v>
      </c>
      <c r="D12" s="48" t="s">
        <v>230</v>
      </c>
      <c r="E12" s="47" t="s">
        <v>25</v>
      </c>
      <c r="F12" s="346" t="s">
        <v>231</v>
      </c>
      <c r="G12" s="48" t="s">
        <v>442</v>
      </c>
      <c r="H12" s="47" t="s">
        <v>25</v>
      </c>
      <c r="I12" s="346" t="s">
        <v>231</v>
      </c>
      <c r="J12" s="48" t="s">
        <v>442</v>
      </c>
      <c r="K12" s="47" t="s">
        <v>25</v>
      </c>
      <c r="L12" s="346" t="s">
        <v>231</v>
      </c>
      <c r="M12" s="48" t="s">
        <v>442</v>
      </c>
      <c r="N12" s="47" t="s">
        <v>25</v>
      </c>
      <c r="O12" s="346" t="s">
        <v>231</v>
      </c>
      <c r="P12" s="48" t="s">
        <v>442</v>
      </c>
      <c r="Q12" s="47" t="s">
        <v>25</v>
      </c>
      <c r="R12" s="346" t="s">
        <v>231</v>
      </c>
      <c r="S12" s="48" t="s">
        <v>442</v>
      </c>
      <c r="T12" s="47" t="s">
        <v>25</v>
      </c>
      <c r="U12" s="346" t="s">
        <v>231</v>
      </c>
      <c r="V12" s="48" t="s">
        <v>442</v>
      </c>
      <c r="W12" s="47" t="s">
        <v>25</v>
      </c>
      <c r="X12" s="346" t="s">
        <v>231</v>
      </c>
      <c r="Y12" s="310" t="s">
        <v>26</v>
      </c>
      <c r="Z12" s="310" t="s">
        <v>443</v>
      </c>
    </row>
    <row r="13" spans="1:27" x14ac:dyDescent="0.35">
      <c r="A13" s="550" t="s">
        <v>32</v>
      </c>
      <c r="B13" s="572"/>
      <c r="C13" s="347">
        <v>0</v>
      </c>
      <c r="D13" s="313">
        <f>(C13*12)*$B$31</f>
        <v>0</v>
      </c>
      <c r="E13" s="348">
        <f>ROUND($C$34*E$35,4)</f>
        <v>0</v>
      </c>
      <c r="F13" s="349">
        <f t="shared" ref="F13:F21" si="0">MAX(ROUND(((E$11)*E13)*$B$31,2),0)</f>
        <v>0</v>
      </c>
      <c r="G13" s="313">
        <f>F13*12</f>
        <v>0</v>
      </c>
      <c r="H13" s="348">
        <f>ROUND($C$34*H$35,4)</f>
        <v>0</v>
      </c>
      <c r="I13" s="349">
        <f>MAX(ROUND(((H$11)*H13)*$B$31,2),0)</f>
        <v>0</v>
      </c>
      <c r="J13" s="313">
        <f>I13*12</f>
        <v>0</v>
      </c>
      <c r="K13" s="348">
        <f>ROUND($C$34*K$35,4)</f>
        <v>0</v>
      </c>
      <c r="L13" s="349">
        <f>MAX(ROUND(((K$11)*K13)*$B$31,2),0)</f>
        <v>0</v>
      </c>
      <c r="M13" s="313">
        <f>L13*12</f>
        <v>0</v>
      </c>
      <c r="N13" s="348">
        <f>ROUND($C$34*N$35,4)</f>
        <v>0</v>
      </c>
      <c r="O13" s="349">
        <f>MAX(ROUND(((N$11)*N13)*$B$31,2),0)</f>
        <v>0</v>
      </c>
      <c r="P13" s="313">
        <f>O13*12</f>
        <v>0</v>
      </c>
      <c r="Q13" s="348">
        <f>ROUND($C$34*Q$35,4)</f>
        <v>0</v>
      </c>
      <c r="R13" s="349">
        <f>MAX(ROUND(((Q$11)*Q13)*$B$31,2),0)</f>
        <v>0</v>
      </c>
      <c r="S13" s="313">
        <f>R13*12</f>
        <v>0</v>
      </c>
      <c r="T13" s="348">
        <f>ROUND($C$34*T$35,4)</f>
        <v>0</v>
      </c>
      <c r="U13" s="349">
        <f>MAX(ROUND(((T$11)*T13)*$B$31,2),0)</f>
        <v>0</v>
      </c>
      <c r="V13" s="313">
        <f>U13*12</f>
        <v>0</v>
      </c>
      <c r="W13" s="348">
        <f>ROUND($C$34*W$35,4)</f>
        <v>0</v>
      </c>
      <c r="X13" s="349">
        <f>MAX(ROUND(((W$11)*W13)*$B$31,2),0)</f>
        <v>0</v>
      </c>
      <c r="Y13" s="313">
        <f>X13*12</f>
        <v>0</v>
      </c>
      <c r="Z13" s="314">
        <f>D13+G13+J13+M13+P13+S13+V13+Y13</f>
        <v>0</v>
      </c>
      <c r="AA13" s="350"/>
    </row>
    <row r="14" spans="1:27" x14ac:dyDescent="0.35">
      <c r="A14" s="550" t="s">
        <v>33</v>
      </c>
      <c r="B14" s="572"/>
      <c r="C14" s="347">
        <f>ROUND(C13*(1+$C$33),2)</f>
        <v>0</v>
      </c>
      <c r="D14" s="313">
        <f t="shared" ref="D14:D21" si="1">(C14*12)*$B$31</f>
        <v>0</v>
      </c>
      <c r="E14" s="348">
        <f>ROUND(E13*((1+$C$33)),4)</f>
        <v>0</v>
      </c>
      <c r="F14" s="349">
        <f t="shared" si="0"/>
        <v>0</v>
      </c>
      <c r="G14" s="313">
        <f t="shared" ref="G14:G21" si="2">F14*12</f>
        <v>0</v>
      </c>
      <c r="H14" s="348">
        <f>ROUND(H13*((1+$C$33)),4)</f>
        <v>0</v>
      </c>
      <c r="I14" s="349">
        <f t="shared" ref="I14:I21" si="3">MAX(ROUND(((H$11)*H14)*$B$31,2),0)</f>
        <v>0</v>
      </c>
      <c r="J14" s="313">
        <f t="shared" ref="J14:J21" si="4">I14*12</f>
        <v>0</v>
      </c>
      <c r="K14" s="348">
        <f>ROUND(K13*(1+$C$33),4)</f>
        <v>0</v>
      </c>
      <c r="L14" s="349">
        <f t="shared" ref="L14:L21" si="5">MAX(ROUND(((K$11)*K14)*$B$31,2),0)</f>
        <v>0</v>
      </c>
      <c r="M14" s="313">
        <f t="shared" ref="M14:M21" si="6">L14*12</f>
        <v>0</v>
      </c>
      <c r="N14" s="348">
        <f>ROUND(N13*(1+$C$33),4)</f>
        <v>0</v>
      </c>
      <c r="O14" s="349">
        <f t="shared" ref="O14:O21" si="7">MAX(ROUND(((N$11)*N14)*$B$31,2),0)</f>
        <v>0</v>
      </c>
      <c r="P14" s="313">
        <f t="shared" ref="P14:P21" si="8">O14*12</f>
        <v>0</v>
      </c>
      <c r="Q14" s="348">
        <f>ROUND(Q13*(1+$C$33),4)</f>
        <v>0</v>
      </c>
      <c r="R14" s="349">
        <f t="shared" ref="R14:R21" si="9">MAX(ROUND(((Q$11)*Q14)*$B$31,2),0)</f>
        <v>0</v>
      </c>
      <c r="S14" s="313">
        <f t="shared" ref="S14:S21" si="10">R14*12</f>
        <v>0</v>
      </c>
      <c r="T14" s="348">
        <f>ROUND(T13*(1+$C$33),4)</f>
        <v>0</v>
      </c>
      <c r="U14" s="349">
        <f t="shared" ref="U14:U21" si="11">MAX(ROUND(((T$11)*T14)*$B$31,2),0)</f>
        <v>0</v>
      </c>
      <c r="V14" s="313">
        <f t="shared" ref="V14:V21" si="12">U14*12</f>
        <v>0</v>
      </c>
      <c r="W14" s="348">
        <f>ROUND(W13*(1+$C$33),4)</f>
        <v>0</v>
      </c>
      <c r="X14" s="349">
        <f t="shared" ref="X14:X21" si="13">MAX(ROUND(((W$11)*W14)*$B$31,2),0)</f>
        <v>0</v>
      </c>
      <c r="Y14" s="313">
        <f t="shared" ref="Y14:Y21" si="14">X14*12</f>
        <v>0</v>
      </c>
      <c r="Z14" s="314">
        <f t="shared" ref="Z14:Z21" si="15">D14+G14+J14+M14+P14+S14+V14+Y14</f>
        <v>0</v>
      </c>
      <c r="AA14" s="350"/>
    </row>
    <row r="15" spans="1:27" x14ac:dyDescent="0.35">
      <c r="A15" s="550" t="s">
        <v>34</v>
      </c>
      <c r="B15" s="572"/>
      <c r="C15" s="347">
        <f t="shared" ref="C15:C21" si="16">ROUND(C14*(1+$C$33),2)</f>
        <v>0</v>
      </c>
      <c r="D15" s="313">
        <f t="shared" si="1"/>
        <v>0</v>
      </c>
      <c r="E15" s="348">
        <f t="shared" ref="E15:E21" si="17">ROUND(E14*(1+$C$33),4)</f>
        <v>0</v>
      </c>
      <c r="F15" s="349">
        <f t="shared" si="0"/>
        <v>0</v>
      </c>
      <c r="G15" s="313">
        <f t="shared" si="2"/>
        <v>0</v>
      </c>
      <c r="H15" s="348">
        <f t="shared" ref="H15:H21" si="18">ROUND(H14*(1+$C$33),4)</f>
        <v>0</v>
      </c>
      <c r="I15" s="349">
        <f t="shared" si="3"/>
        <v>0</v>
      </c>
      <c r="J15" s="313">
        <f t="shared" si="4"/>
        <v>0</v>
      </c>
      <c r="K15" s="348">
        <f t="shared" ref="K15:K21" si="19">ROUND(K14*(1+$C$33),4)</f>
        <v>0</v>
      </c>
      <c r="L15" s="349">
        <f t="shared" si="5"/>
        <v>0</v>
      </c>
      <c r="M15" s="313">
        <f t="shared" si="6"/>
        <v>0</v>
      </c>
      <c r="N15" s="348">
        <f>ROUND(N14*(1+$C$33),4)</f>
        <v>0</v>
      </c>
      <c r="O15" s="349">
        <f t="shared" si="7"/>
        <v>0</v>
      </c>
      <c r="P15" s="313">
        <f t="shared" si="8"/>
        <v>0</v>
      </c>
      <c r="Q15" s="348">
        <f t="shared" ref="Q15:Q21" si="20">ROUND(Q14*(1+$C$33),4)</f>
        <v>0</v>
      </c>
      <c r="R15" s="349">
        <f t="shared" si="9"/>
        <v>0</v>
      </c>
      <c r="S15" s="313">
        <f t="shared" si="10"/>
        <v>0</v>
      </c>
      <c r="T15" s="348">
        <f t="shared" ref="T15:T21" si="21">ROUND(T14*(1+$C$33),4)</f>
        <v>0</v>
      </c>
      <c r="U15" s="349">
        <f t="shared" si="11"/>
        <v>0</v>
      </c>
      <c r="V15" s="313">
        <f t="shared" si="12"/>
        <v>0</v>
      </c>
      <c r="W15" s="348">
        <f t="shared" ref="W15:W21" si="22">ROUND(W14*(1+$C$33),4)</f>
        <v>0</v>
      </c>
      <c r="X15" s="349">
        <f t="shared" si="13"/>
        <v>0</v>
      </c>
      <c r="Y15" s="313">
        <f t="shared" si="14"/>
        <v>0</v>
      </c>
      <c r="Z15" s="314">
        <f t="shared" si="15"/>
        <v>0</v>
      </c>
      <c r="AA15" s="350"/>
    </row>
    <row r="16" spans="1:27" x14ac:dyDescent="0.35">
      <c r="A16" s="550" t="s">
        <v>35</v>
      </c>
      <c r="B16" s="572"/>
      <c r="C16" s="347">
        <f t="shared" si="16"/>
        <v>0</v>
      </c>
      <c r="D16" s="313">
        <f t="shared" si="1"/>
        <v>0</v>
      </c>
      <c r="E16" s="348">
        <f t="shared" si="17"/>
        <v>0</v>
      </c>
      <c r="F16" s="349">
        <f t="shared" si="0"/>
        <v>0</v>
      </c>
      <c r="G16" s="313">
        <f t="shared" si="2"/>
        <v>0</v>
      </c>
      <c r="H16" s="348">
        <f t="shared" si="18"/>
        <v>0</v>
      </c>
      <c r="I16" s="349">
        <f t="shared" si="3"/>
        <v>0</v>
      </c>
      <c r="J16" s="313">
        <f t="shared" si="4"/>
        <v>0</v>
      </c>
      <c r="K16" s="348">
        <f t="shared" si="19"/>
        <v>0</v>
      </c>
      <c r="L16" s="349">
        <f t="shared" si="5"/>
        <v>0</v>
      </c>
      <c r="M16" s="313">
        <f t="shared" si="6"/>
        <v>0</v>
      </c>
      <c r="N16" s="348">
        <f t="shared" ref="N16:N21" si="23">ROUND(N15*(1+$C$33),4)</f>
        <v>0</v>
      </c>
      <c r="O16" s="349">
        <f t="shared" si="7"/>
        <v>0</v>
      </c>
      <c r="P16" s="313">
        <f t="shared" si="8"/>
        <v>0</v>
      </c>
      <c r="Q16" s="348">
        <f t="shared" si="20"/>
        <v>0</v>
      </c>
      <c r="R16" s="349">
        <f t="shared" si="9"/>
        <v>0</v>
      </c>
      <c r="S16" s="313">
        <f t="shared" si="10"/>
        <v>0</v>
      </c>
      <c r="T16" s="348">
        <f t="shared" si="21"/>
        <v>0</v>
      </c>
      <c r="U16" s="349">
        <f t="shared" si="11"/>
        <v>0</v>
      </c>
      <c r="V16" s="313">
        <f t="shared" si="12"/>
        <v>0</v>
      </c>
      <c r="W16" s="348">
        <f t="shared" si="22"/>
        <v>0</v>
      </c>
      <c r="X16" s="349">
        <f t="shared" si="13"/>
        <v>0</v>
      </c>
      <c r="Y16" s="313">
        <f t="shared" si="14"/>
        <v>0</v>
      </c>
      <c r="Z16" s="314">
        <f t="shared" si="15"/>
        <v>0</v>
      </c>
      <c r="AA16" s="350"/>
    </row>
    <row r="17" spans="1:27" x14ac:dyDescent="0.35">
      <c r="A17" s="550" t="s">
        <v>36</v>
      </c>
      <c r="B17" s="572"/>
      <c r="C17" s="347">
        <f t="shared" si="16"/>
        <v>0</v>
      </c>
      <c r="D17" s="313">
        <f t="shared" si="1"/>
        <v>0</v>
      </c>
      <c r="E17" s="348">
        <f t="shared" si="17"/>
        <v>0</v>
      </c>
      <c r="F17" s="349">
        <f t="shared" si="0"/>
        <v>0</v>
      </c>
      <c r="G17" s="313">
        <f t="shared" si="2"/>
        <v>0</v>
      </c>
      <c r="H17" s="348">
        <f t="shared" si="18"/>
        <v>0</v>
      </c>
      <c r="I17" s="349">
        <f t="shared" si="3"/>
        <v>0</v>
      </c>
      <c r="J17" s="313">
        <f t="shared" si="4"/>
        <v>0</v>
      </c>
      <c r="K17" s="348">
        <f>ROUND(K16*(1+$C$33),4)</f>
        <v>0</v>
      </c>
      <c r="L17" s="349">
        <f t="shared" si="5"/>
        <v>0</v>
      </c>
      <c r="M17" s="313">
        <f t="shared" si="6"/>
        <v>0</v>
      </c>
      <c r="N17" s="348">
        <f t="shared" si="23"/>
        <v>0</v>
      </c>
      <c r="O17" s="349">
        <f t="shared" si="7"/>
        <v>0</v>
      </c>
      <c r="P17" s="313">
        <f t="shared" si="8"/>
        <v>0</v>
      </c>
      <c r="Q17" s="348">
        <f t="shared" si="20"/>
        <v>0</v>
      </c>
      <c r="R17" s="349">
        <f t="shared" si="9"/>
        <v>0</v>
      </c>
      <c r="S17" s="313">
        <f t="shared" si="10"/>
        <v>0</v>
      </c>
      <c r="T17" s="348">
        <f t="shared" si="21"/>
        <v>0</v>
      </c>
      <c r="U17" s="349">
        <f t="shared" si="11"/>
        <v>0</v>
      </c>
      <c r="V17" s="313">
        <f t="shared" si="12"/>
        <v>0</v>
      </c>
      <c r="W17" s="348">
        <f t="shared" si="22"/>
        <v>0</v>
      </c>
      <c r="X17" s="349">
        <f t="shared" si="13"/>
        <v>0</v>
      </c>
      <c r="Y17" s="313">
        <f t="shared" si="14"/>
        <v>0</v>
      </c>
      <c r="Z17" s="314">
        <f t="shared" si="15"/>
        <v>0</v>
      </c>
      <c r="AA17" s="350"/>
    </row>
    <row r="18" spans="1:27" x14ac:dyDescent="0.35">
      <c r="A18" s="550" t="s">
        <v>37</v>
      </c>
      <c r="B18" s="572"/>
      <c r="C18" s="347">
        <f t="shared" si="16"/>
        <v>0</v>
      </c>
      <c r="D18" s="313">
        <f t="shared" si="1"/>
        <v>0</v>
      </c>
      <c r="E18" s="348">
        <f t="shared" si="17"/>
        <v>0</v>
      </c>
      <c r="F18" s="349">
        <f t="shared" si="0"/>
        <v>0</v>
      </c>
      <c r="G18" s="313">
        <f t="shared" si="2"/>
        <v>0</v>
      </c>
      <c r="H18" s="348">
        <f t="shared" si="18"/>
        <v>0</v>
      </c>
      <c r="I18" s="349">
        <f t="shared" si="3"/>
        <v>0</v>
      </c>
      <c r="J18" s="313">
        <f t="shared" si="4"/>
        <v>0</v>
      </c>
      <c r="K18" s="348">
        <f t="shared" si="19"/>
        <v>0</v>
      </c>
      <c r="L18" s="349">
        <f t="shared" si="5"/>
        <v>0</v>
      </c>
      <c r="M18" s="313">
        <f t="shared" si="6"/>
        <v>0</v>
      </c>
      <c r="N18" s="348">
        <f t="shared" si="23"/>
        <v>0</v>
      </c>
      <c r="O18" s="349">
        <f t="shared" si="7"/>
        <v>0</v>
      </c>
      <c r="P18" s="313">
        <f t="shared" si="8"/>
        <v>0</v>
      </c>
      <c r="Q18" s="348">
        <f t="shared" si="20"/>
        <v>0</v>
      </c>
      <c r="R18" s="349">
        <f t="shared" si="9"/>
        <v>0</v>
      </c>
      <c r="S18" s="313">
        <f t="shared" si="10"/>
        <v>0</v>
      </c>
      <c r="T18" s="348">
        <f t="shared" si="21"/>
        <v>0</v>
      </c>
      <c r="U18" s="349">
        <f t="shared" si="11"/>
        <v>0</v>
      </c>
      <c r="V18" s="313">
        <f t="shared" si="12"/>
        <v>0</v>
      </c>
      <c r="W18" s="348">
        <f t="shared" si="22"/>
        <v>0</v>
      </c>
      <c r="X18" s="349">
        <f t="shared" si="13"/>
        <v>0</v>
      </c>
      <c r="Y18" s="313">
        <f t="shared" si="14"/>
        <v>0</v>
      </c>
      <c r="Z18" s="314">
        <f t="shared" si="15"/>
        <v>0</v>
      </c>
      <c r="AA18" s="350"/>
    </row>
    <row r="19" spans="1:27" x14ac:dyDescent="0.35">
      <c r="A19" s="550" t="s">
        <v>38</v>
      </c>
      <c r="B19" s="572"/>
      <c r="C19" s="347">
        <f t="shared" si="16"/>
        <v>0</v>
      </c>
      <c r="D19" s="313">
        <f t="shared" si="1"/>
        <v>0</v>
      </c>
      <c r="E19" s="348">
        <f t="shared" si="17"/>
        <v>0</v>
      </c>
      <c r="F19" s="349">
        <f t="shared" si="0"/>
        <v>0</v>
      </c>
      <c r="G19" s="313">
        <f t="shared" si="2"/>
        <v>0</v>
      </c>
      <c r="H19" s="348">
        <f t="shared" si="18"/>
        <v>0</v>
      </c>
      <c r="I19" s="349">
        <f t="shared" si="3"/>
        <v>0</v>
      </c>
      <c r="J19" s="313">
        <f t="shared" si="4"/>
        <v>0</v>
      </c>
      <c r="K19" s="348">
        <f t="shared" si="19"/>
        <v>0</v>
      </c>
      <c r="L19" s="349">
        <f t="shared" si="5"/>
        <v>0</v>
      </c>
      <c r="M19" s="313">
        <f t="shared" si="6"/>
        <v>0</v>
      </c>
      <c r="N19" s="348">
        <f t="shared" si="23"/>
        <v>0</v>
      </c>
      <c r="O19" s="349">
        <f t="shared" si="7"/>
        <v>0</v>
      </c>
      <c r="P19" s="313">
        <f t="shared" si="8"/>
        <v>0</v>
      </c>
      <c r="Q19" s="348">
        <f t="shared" si="20"/>
        <v>0</v>
      </c>
      <c r="R19" s="349">
        <f t="shared" si="9"/>
        <v>0</v>
      </c>
      <c r="S19" s="313">
        <f t="shared" si="10"/>
        <v>0</v>
      </c>
      <c r="T19" s="348">
        <f t="shared" si="21"/>
        <v>0</v>
      </c>
      <c r="U19" s="349">
        <f t="shared" si="11"/>
        <v>0</v>
      </c>
      <c r="V19" s="313">
        <f t="shared" si="12"/>
        <v>0</v>
      </c>
      <c r="W19" s="348">
        <f t="shared" si="22"/>
        <v>0</v>
      </c>
      <c r="X19" s="349">
        <f t="shared" si="13"/>
        <v>0</v>
      </c>
      <c r="Y19" s="313">
        <f t="shared" si="14"/>
        <v>0</v>
      </c>
      <c r="Z19" s="314">
        <f t="shared" si="15"/>
        <v>0</v>
      </c>
      <c r="AA19" s="350"/>
    </row>
    <row r="20" spans="1:27" x14ac:dyDescent="0.35">
      <c r="A20" s="550" t="s">
        <v>39</v>
      </c>
      <c r="B20" s="572"/>
      <c r="C20" s="347">
        <f t="shared" si="16"/>
        <v>0</v>
      </c>
      <c r="D20" s="313">
        <f t="shared" si="1"/>
        <v>0</v>
      </c>
      <c r="E20" s="348">
        <f t="shared" si="17"/>
        <v>0</v>
      </c>
      <c r="F20" s="349">
        <f t="shared" si="0"/>
        <v>0</v>
      </c>
      <c r="G20" s="313">
        <f t="shared" si="2"/>
        <v>0</v>
      </c>
      <c r="H20" s="348">
        <f t="shared" si="18"/>
        <v>0</v>
      </c>
      <c r="I20" s="349">
        <f t="shared" si="3"/>
        <v>0</v>
      </c>
      <c r="J20" s="313">
        <f t="shared" si="4"/>
        <v>0</v>
      </c>
      <c r="K20" s="348">
        <f t="shared" si="19"/>
        <v>0</v>
      </c>
      <c r="L20" s="349">
        <f t="shared" si="5"/>
        <v>0</v>
      </c>
      <c r="M20" s="313">
        <f t="shared" si="6"/>
        <v>0</v>
      </c>
      <c r="N20" s="348">
        <f t="shared" si="23"/>
        <v>0</v>
      </c>
      <c r="O20" s="349">
        <f t="shared" si="7"/>
        <v>0</v>
      </c>
      <c r="P20" s="313">
        <f t="shared" si="8"/>
        <v>0</v>
      </c>
      <c r="Q20" s="348">
        <f t="shared" si="20"/>
        <v>0</v>
      </c>
      <c r="R20" s="349">
        <f t="shared" si="9"/>
        <v>0</v>
      </c>
      <c r="S20" s="313">
        <f t="shared" si="10"/>
        <v>0</v>
      </c>
      <c r="T20" s="348">
        <f t="shared" si="21"/>
        <v>0</v>
      </c>
      <c r="U20" s="349">
        <f t="shared" si="11"/>
        <v>0</v>
      </c>
      <c r="V20" s="313">
        <f t="shared" si="12"/>
        <v>0</v>
      </c>
      <c r="W20" s="348">
        <f t="shared" si="22"/>
        <v>0</v>
      </c>
      <c r="X20" s="349">
        <f t="shared" si="13"/>
        <v>0</v>
      </c>
      <c r="Y20" s="313">
        <f t="shared" si="14"/>
        <v>0</v>
      </c>
      <c r="Z20" s="314">
        <f t="shared" si="15"/>
        <v>0</v>
      </c>
      <c r="AA20" s="350"/>
    </row>
    <row r="21" spans="1:27" x14ac:dyDescent="0.35">
      <c r="A21" s="550" t="s">
        <v>40</v>
      </c>
      <c r="B21" s="572"/>
      <c r="C21" s="347">
        <f t="shared" si="16"/>
        <v>0</v>
      </c>
      <c r="D21" s="313">
        <f t="shared" si="1"/>
        <v>0</v>
      </c>
      <c r="E21" s="348">
        <f t="shared" si="17"/>
        <v>0</v>
      </c>
      <c r="F21" s="349">
        <f t="shared" si="0"/>
        <v>0</v>
      </c>
      <c r="G21" s="313">
        <f t="shared" si="2"/>
        <v>0</v>
      </c>
      <c r="H21" s="348">
        <f t="shared" si="18"/>
        <v>0</v>
      </c>
      <c r="I21" s="349">
        <f t="shared" si="3"/>
        <v>0</v>
      </c>
      <c r="J21" s="313">
        <f t="shared" si="4"/>
        <v>0</v>
      </c>
      <c r="K21" s="348">
        <f t="shared" si="19"/>
        <v>0</v>
      </c>
      <c r="L21" s="349">
        <f t="shared" si="5"/>
        <v>0</v>
      </c>
      <c r="M21" s="313">
        <f t="shared" si="6"/>
        <v>0</v>
      </c>
      <c r="N21" s="348">
        <f t="shared" si="23"/>
        <v>0</v>
      </c>
      <c r="O21" s="349">
        <f t="shared" si="7"/>
        <v>0</v>
      </c>
      <c r="P21" s="313">
        <f t="shared" si="8"/>
        <v>0</v>
      </c>
      <c r="Q21" s="348">
        <f t="shared" si="20"/>
        <v>0</v>
      </c>
      <c r="R21" s="349">
        <f t="shared" si="9"/>
        <v>0</v>
      </c>
      <c r="S21" s="313">
        <f t="shared" si="10"/>
        <v>0</v>
      </c>
      <c r="T21" s="348">
        <f t="shared" si="21"/>
        <v>0</v>
      </c>
      <c r="U21" s="349">
        <f t="shared" si="11"/>
        <v>0</v>
      </c>
      <c r="V21" s="313">
        <f t="shared" si="12"/>
        <v>0</v>
      </c>
      <c r="W21" s="348">
        <f t="shared" si="22"/>
        <v>0</v>
      </c>
      <c r="X21" s="349">
        <f t="shared" si="13"/>
        <v>0</v>
      </c>
      <c r="Y21" s="313">
        <f t="shared" si="14"/>
        <v>0</v>
      </c>
      <c r="Z21" s="314">
        <f t="shared" si="15"/>
        <v>0</v>
      </c>
      <c r="AA21" s="350"/>
    </row>
    <row r="22" spans="1:27" s="319" customFormat="1" ht="13.9" x14ac:dyDescent="0.4">
      <c r="A22" s="525" t="s">
        <v>373</v>
      </c>
      <c r="B22" s="566"/>
      <c r="C22" s="215"/>
      <c r="D22" s="194">
        <f>SUM(D13:D21)</f>
        <v>0</v>
      </c>
      <c r="E22" s="317"/>
      <c r="F22" s="351"/>
      <c r="G22" s="316">
        <f>SUM(G13:G21)</f>
        <v>0</v>
      </c>
      <c r="H22" s="317"/>
      <c r="I22" s="351"/>
      <c r="J22" s="316">
        <f>SUM(J13:J21)</f>
        <v>0</v>
      </c>
      <c r="K22" s="317"/>
      <c r="L22" s="351"/>
      <c r="M22" s="316">
        <f>SUM(M13:M21)</f>
        <v>0</v>
      </c>
      <c r="N22" s="317"/>
      <c r="O22" s="351"/>
      <c r="P22" s="316">
        <f>SUM(P13:P21)</f>
        <v>0</v>
      </c>
      <c r="Q22" s="317"/>
      <c r="R22" s="351"/>
      <c r="S22" s="316">
        <f>SUM(S13:S21)</f>
        <v>0</v>
      </c>
      <c r="T22" s="317"/>
      <c r="U22" s="351"/>
      <c r="V22" s="316">
        <f>SUM(V13:V21)</f>
        <v>0</v>
      </c>
      <c r="W22" s="317"/>
      <c r="X22" s="352"/>
      <c r="Y22" s="316">
        <f>SUM(Y13:Y21)</f>
        <v>0</v>
      </c>
      <c r="Z22" s="314">
        <f>D22+G22+J22+M22+P22+S22+V22+Y22</f>
        <v>0</v>
      </c>
    </row>
    <row r="23" spans="1:27" ht="13.9" thickBot="1" x14ac:dyDescent="0.4">
      <c r="A23" s="45"/>
      <c r="Z23" s="296"/>
    </row>
    <row r="24" spans="1:27" ht="14.25" thickBot="1" x14ac:dyDescent="0.45">
      <c r="A24" s="567" t="s">
        <v>457</v>
      </c>
      <c r="B24" s="568"/>
      <c r="C24" s="320">
        <f>Z22</f>
        <v>0</v>
      </c>
      <c r="D24" s="409"/>
      <c r="E24" s="321"/>
      <c r="V24" s="308"/>
      <c r="W24" s="308"/>
      <c r="X24" s="308"/>
      <c r="Y24" s="308"/>
      <c r="Z24" s="296"/>
    </row>
    <row r="25" spans="1:27" x14ac:dyDescent="0.35">
      <c r="A25" s="45"/>
      <c r="K25" s="330"/>
      <c r="L25" s="330"/>
      <c r="Z25" s="296"/>
    </row>
    <row r="26" spans="1:27" ht="13.9" x14ac:dyDescent="0.4">
      <c r="A26" s="325" t="s">
        <v>49</v>
      </c>
      <c r="B26" s="409"/>
      <c r="K26" s="330"/>
      <c r="L26" s="330"/>
      <c r="Z26" s="296"/>
    </row>
    <row r="27" spans="1:27" ht="13.9" x14ac:dyDescent="0.4">
      <c r="A27" s="326" t="s">
        <v>101</v>
      </c>
      <c r="B27" s="327">
        <f>+IF('Participating State'!$B$17="Yes",'Participating State'!B8,0)</f>
        <v>0</v>
      </c>
      <c r="K27" s="330"/>
      <c r="L27" s="330"/>
      <c r="Z27" s="296"/>
    </row>
    <row r="28" spans="1:27" ht="13.9" x14ac:dyDescent="0.4">
      <c r="A28" s="326" t="s">
        <v>46</v>
      </c>
      <c r="B28" s="327">
        <f>+IF('Participating State'!$B$17="Yes",'Participating State'!B9,0)</f>
        <v>0</v>
      </c>
      <c r="K28" s="330"/>
      <c r="L28" s="330"/>
      <c r="Z28" s="296"/>
    </row>
    <row r="29" spans="1:27" ht="13.9" x14ac:dyDescent="0.4">
      <c r="A29" s="326" t="s">
        <v>47</v>
      </c>
      <c r="B29" s="174">
        <f>B28-B27</f>
        <v>0</v>
      </c>
      <c r="K29" s="330"/>
      <c r="L29" s="330"/>
      <c r="Z29" s="296"/>
    </row>
    <row r="30" spans="1:27" ht="13.9" x14ac:dyDescent="0.4">
      <c r="A30" s="326" t="s">
        <v>85</v>
      </c>
      <c r="B30" s="174">
        <f>IFERROR(B29/B27,0)</f>
        <v>0</v>
      </c>
      <c r="K30" s="330"/>
      <c r="L30" s="330"/>
      <c r="Z30" s="296"/>
    </row>
    <row r="31" spans="1:27" ht="13.9" x14ac:dyDescent="0.4">
      <c r="A31" s="326" t="s">
        <v>48</v>
      </c>
      <c r="B31" s="174">
        <f>B30+1</f>
        <v>1</v>
      </c>
      <c r="K31" s="330"/>
      <c r="L31" s="330"/>
      <c r="Z31" s="296"/>
    </row>
    <row r="32" spans="1:27" x14ac:dyDescent="0.35">
      <c r="A32" s="45"/>
      <c r="K32" s="330"/>
      <c r="L32" s="330"/>
      <c r="Z32" s="296"/>
    </row>
    <row r="33" spans="1:26" x14ac:dyDescent="0.35">
      <c r="A33" s="407" t="s">
        <v>27</v>
      </c>
      <c r="C33" s="353"/>
      <c r="Z33" s="296"/>
    </row>
    <row r="34" spans="1:26" x14ac:dyDescent="0.35">
      <c r="A34" s="407" t="s">
        <v>28</v>
      </c>
      <c r="C34" s="354"/>
      <c r="Z34" s="296"/>
    </row>
    <row r="35" spans="1:26" ht="13.9" thickBot="1" x14ac:dyDescent="0.4">
      <c r="A35" s="355" t="s">
        <v>103</v>
      </c>
      <c r="B35" s="334"/>
      <c r="C35" s="334"/>
      <c r="D35" s="334"/>
      <c r="E35" s="356">
        <v>1</v>
      </c>
      <c r="F35" s="334"/>
      <c r="G35" s="334"/>
      <c r="H35" s="356">
        <v>0.95</v>
      </c>
      <c r="I35" s="334"/>
      <c r="J35" s="334"/>
      <c r="K35" s="357">
        <v>0.9</v>
      </c>
      <c r="L35" s="334"/>
      <c r="M35" s="334"/>
      <c r="N35" s="357">
        <v>0.85</v>
      </c>
      <c r="O35" s="334"/>
      <c r="P35" s="334"/>
      <c r="Q35" s="357">
        <v>0.8</v>
      </c>
      <c r="R35" s="334"/>
      <c r="S35" s="334"/>
      <c r="T35" s="357">
        <v>0.75</v>
      </c>
      <c r="U35" s="334"/>
      <c r="V35" s="334"/>
      <c r="W35" s="357">
        <v>0.7</v>
      </c>
      <c r="X35" s="334"/>
      <c r="Y35" s="334"/>
      <c r="Z35" s="335"/>
    </row>
  </sheetData>
  <mergeCells count="29">
    <mergeCell ref="T11:V11"/>
    <mergeCell ref="A18:B18"/>
    <mergeCell ref="A19:B19"/>
    <mergeCell ref="A20:B20"/>
    <mergeCell ref="A6:Z6"/>
    <mergeCell ref="C8:D8"/>
    <mergeCell ref="E8:G8"/>
    <mergeCell ref="H8:J8"/>
    <mergeCell ref="K8:M8"/>
    <mergeCell ref="N8:P8"/>
    <mergeCell ref="Q8:S8"/>
    <mergeCell ref="T8:V8"/>
    <mergeCell ref="W8:Y8"/>
    <mergeCell ref="A1:Z1"/>
    <mergeCell ref="A3:Z3"/>
    <mergeCell ref="A21:B21"/>
    <mergeCell ref="A22:B22"/>
    <mergeCell ref="A24:B24"/>
    <mergeCell ref="W11:Y11"/>
    <mergeCell ref="A13:B13"/>
    <mergeCell ref="A14:B14"/>
    <mergeCell ref="A15:B15"/>
    <mergeCell ref="A16:B16"/>
    <mergeCell ref="A17:B17"/>
    <mergeCell ref="E11:G11"/>
    <mergeCell ref="H11:J11"/>
    <mergeCell ref="K11:M11"/>
    <mergeCell ref="N11:P11"/>
    <mergeCell ref="Q11:S11"/>
  </mergeCells>
  <pageMargins left="0.25" right="0.25" top="0.75" bottom="0.75" header="0.3" footer="0.3"/>
  <pageSetup paperSize="5" scale="35" fitToHeight="0" orientation="landscape" r:id="rId1"/>
  <headerFooter>
    <oddFooter>&amp;L&amp;F&amp;C&amp;A&amp;Rpage &amp;P of &amp;N</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Z28"/>
  <sheetViews>
    <sheetView topLeftCell="B1" zoomScale="85" zoomScaleNormal="85" workbookViewId="0">
      <selection activeCell="A30" sqref="A30"/>
    </sheetView>
  </sheetViews>
  <sheetFormatPr defaultColWidth="9.1328125" defaultRowHeight="13.5" x14ac:dyDescent="0.35"/>
  <cols>
    <col min="1" max="1" width="64.3984375" style="1" customWidth="1"/>
    <col min="2" max="2" width="14.73046875" style="1" customWidth="1"/>
    <col min="3" max="3" width="18" style="1" bestFit="1" customWidth="1"/>
    <col min="4" max="4" width="18" style="1" customWidth="1"/>
    <col min="5" max="5" width="16.73046875" style="1" customWidth="1"/>
    <col min="6" max="6" width="12.73046875" style="1" customWidth="1"/>
    <col min="7" max="7" width="16.73046875" style="1" customWidth="1"/>
    <col min="8" max="8" width="12.73046875" style="1" customWidth="1"/>
    <col min="9" max="9" width="19.86328125" style="1" customWidth="1"/>
    <col min="10" max="10" width="17.265625" style="1" customWidth="1"/>
    <col min="11" max="11" width="16.73046875" style="1" customWidth="1"/>
    <col min="12" max="12" width="12.73046875" style="1" customWidth="1"/>
    <col min="13" max="13" width="16.73046875" style="1" customWidth="1"/>
    <col min="14" max="14" width="12.73046875" style="1" customWidth="1"/>
    <col min="15" max="15" width="16.73046875" style="1" customWidth="1"/>
    <col min="16" max="16" width="12.73046875" style="1" customWidth="1"/>
    <col min="17" max="17" width="16.73046875" style="1" customWidth="1"/>
    <col min="18" max="18" width="14.265625" style="1" bestFit="1" customWidth="1"/>
    <col min="19" max="16384" width="9.1328125" style="1"/>
  </cols>
  <sheetData>
    <row r="1" spans="1:26" ht="15" x14ac:dyDescent="0.4">
      <c r="A1" s="461" t="s">
        <v>537</v>
      </c>
      <c r="B1" s="461"/>
      <c r="C1" s="461"/>
      <c r="D1" s="461"/>
      <c r="E1" s="461"/>
      <c r="F1" s="461"/>
      <c r="G1" s="461"/>
      <c r="H1" s="461"/>
      <c r="I1" s="461"/>
      <c r="J1" s="461"/>
      <c r="K1" s="461"/>
      <c r="L1" s="461"/>
      <c r="M1" s="461"/>
      <c r="N1" s="461"/>
      <c r="O1" s="461"/>
      <c r="P1" s="461"/>
      <c r="Q1" s="461"/>
      <c r="R1" s="421"/>
      <c r="S1" s="421"/>
      <c r="T1" s="421"/>
      <c r="U1" s="421"/>
      <c r="V1" s="421"/>
      <c r="W1" s="421"/>
      <c r="X1" s="421"/>
      <c r="Y1" s="421"/>
      <c r="Z1" s="421"/>
    </row>
    <row r="3" spans="1:26" s="336" customFormat="1" ht="40.5" customHeight="1" x14ac:dyDescent="0.5">
      <c r="A3" s="557" t="s">
        <v>398</v>
      </c>
      <c r="B3" s="557"/>
      <c r="C3" s="557"/>
      <c r="D3" s="557"/>
      <c r="E3" s="557"/>
      <c r="F3" s="557"/>
      <c r="G3" s="557"/>
      <c r="H3" s="557"/>
      <c r="I3" s="557"/>
      <c r="J3" s="557"/>
      <c r="K3" s="557"/>
      <c r="L3" s="557"/>
      <c r="M3" s="557"/>
      <c r="N3" s="557"/>
      <c r="O3" s="557"/>
      <c r="P3" s="557"/>
      <c r="Q3" s="557"/>
      <c r="R3" s="358"/>
      <c r="S3" s="410"/>
      <c r="T3" s="410"/>
    </row>
    <row r="5" spans="1:26" ht="13.9" thickBot="1" x14ac:dyDescent="0.4"/>
    <row r="6" spans="1:26" ht="14.25" customHeight="1" x14ac:dyDescent="0.4">
      <c r="A6" s="558" t="s">
        <v>395</v>
      </c>
      <c r="B6" s="559"/>
      <c r="C6" s="559"/>
      <c r="D6" s="559"/>
      <c r="E6" s="559"/>
      <c r="F6" s="559"/>
      <c r="G6" s="559"/>
      <c r="H6" s="559"/>
      <c r="I6" s="559"/>
      <c r="J6" s="559"/>
      <c r="K6" s="559"/>
      <c r="L6" s="559"/>
      <c r="M6" s="559"/>
      <c r="N6" s="559"/>
      <c r="O6" s="559"/>
      <c r="P6" s="559"/>
      <c r="Q6" s="560"/>
      <c r="R6" s="243"/>
    </row>
    <row r="7" spans="1:26" x14ac:dyDescent="0.35">
      <c r="A7" s="45"/>
      <c r="Q7" s="296"/>
      <c r="R7" s="45"/>
    </row>
    <row r="8" spans="1:26" ht="13.9" x14ac:dyDescent="0.4">
      <c r="A8" s="525"/>
      <c r="B8" s="566"/>
      <c r="C8" s="340"/>
      <c r="D8" s="561" t="s">
        <v>9</v>
      </c>
      <c r="E8" s="562"/>
      <c r="F8" s="561" t="s">
        <v>10</v>
      </c>
      <c r="G8" s="562"/>
      <c r="H8" s="561" t="s">
        <v>11</v>
      </c>
      <c r="I8" s="562"/>
      <c r="J8" s="561" t="s">
        <v>12</v>
      </c>
      <c r="K8" s="562"/>
      <c r="L8" s="561" t="s">
        <v>13</v>
      </c>
      <c r="M8" s="562"/>
      <c r="N8" s="561" t="s">
        <v>14</v>
      </c>
      <c r="O8" s="562"/>
      <c r="P8" s="561" t="s">
        <v>15</v>
      </c>
      <c r="Q8" s="563"/>
      <c r="R8" s="45"/>
    </row>
    <row r="9" spans="1:26" ht="15" hidden="1" customHeight="1" x14ac:dyDescent="0.4">
      <c r="A9" s="45"/>
      <c r="B9" s="409" t="s">
        <v>16</v>
      </c>
      <c r="C9" s="340" t="s">
        <v>17</v>
      </c>
      <c r="D9" s="339"/>
      <c r="E9" s="340"/>
      <c r="F9" s="339" t="s">
        <v>18</v>
      </c>
      <c r="G9" s="340"/>
      <c r="H9" s="339" t="s">
        <v>19</v>
      </c>
      <c r="I9" s="340"/>
      <c r="J9" s="339" t="s">
        <v>20</v>
      </c>
      <c r="K9" s="340"/>
      <c r="L9" s="339" t="s">
        <v>21</v>
      </c>
      <c r="M9" s="340"/>
      <c r="N9" s="339" t="s">
        <v>22</v>
      </c>
      <c r="O9" s="340"/>
      <c r="P9" s="339" t="s">
        <v>23</v>
      </c>
      <c r="Q9" s="296"/>
      <c r="R9" s="45"/>
    </row>
    <row r="10" spans="1:26" s="305" customFormat="1" ht="13.9" x14ac:dyDescent="0.4">
      <c r="A10" s="525"/>
      <c r="B10" s="566"/>
      <c r="C10" s="340"/>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298"/>
    </row>
    <row r="11" spans="1:26" s="361" customFormat="1" ht="13.9" x14ac:dyDescent="0.4">
      <c r="A11" s="547" t="s">
        <v>44</v>
      </c>
      <c r="B11" s="576"/>
      <c r="C11" s="549"/>
      <c r="D11" s="569">
        <f>+IF('Participating State'!$B$17="Yes",IF('Participating State'!C7&gt;0,'Participating State'!$F$21,0),0)</f>
        <v>0</v>
      </c>
      <c r="E11" s="570"/>
      <c r="F11" s="569">
        <f>+IF('Participating State'!$B$17="Yes",IF('Participating State'!E7&gt;0,'Participating State'!$F$21,0),0)</f>
        <v>0</v>
      </c>
      <c r="G11" s="570"/>
      <c r="H11" s="569">
        <f>+IF('Participating State'!$B$17="Yes",IF('Participating State'!G7&gt;0,'Participating State'!$F$21,0),0)</f>
        <v>0</v>
      </c>
      <c r="I11" s="570"/>
      <c r="J11" s="569">
        <f>+IF('Participating State'!$B$17="Yes",IF('Participating State'!I7&gt;0,'Participating State'!$F$21,0),0)</f>
        <v>0</v>
      </c>
      <c r="K11" s="570"/>
      <c r="L11" s="569">
        <f>+IF('Participating State'!$B$17="Yes",IF('Participating State'!K7&gt;0,'Participating State'!$F$21,0),0)</f>
        <v>0</v>
      </c>
      <c r="M11" s="570"/>
      <c r="N11" s="569">
        <f>+IF('Participating State'!$B$17="Yes",IF('Participating State'!M7&gt;0,'Participating State'!$F$21,0),0)</f>
        <v>0</v>
      </c>
      <c r="O11" s="570"/>
      <c r="P11" s="564">
        <f>+IF('Participating State'!$B$17="Yes",IF('Participating State'!O7&gt;0,'Participating State'!$F$21,0),0)</f>
        <v>0</v>
      </c>
      <c r="Q11" s="565"/>
      <c r="R11" s="360"/>
    </row>
    <row r="12" spans="1:26" s="295" customFormat="1" ht="23.65" x14ac:dyDescent="0.4">
      <c r="A12" s="545"/>
      <c r="B12" s="578"/>
      <c r="C12" s="34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62"/>
    </row>
    <row r="13" spans="1:26" ht="13.9" x14ac:dyDescent="0.4">
      <c r="A13" s="525" t="s">
        <v>42</v>
      </c>
      <c r="B13" s="566"/>
      <c r="C13" s="526"/>
      <c r="D13" s="49">
        <f>ROUND(C25*D$26,4)</f>
        <v>0</v>
      </c>
      <c r="E13" s="313">
        <f>(D$11*B23)*D13</f>
        <v>0</v>
      </c>
      <c r="F13" s="29">
        <f>ROUND(C25*F$26,4)</f>
        <v>0</v>
      </c>
      <c r="G13" s="313">
        <f>(F13*B23)*F$11</f>
        <v>0</v>
      </c>
      <c r="H13" s="29">
        <f>ROUND(C25*H$26,4)</f>
        <v>0</v>
      </c>
      <c r="I13" s="313">
        <f>(H13*B23)*H$11</f>
        <v>0</v>
      </c>
      <c r="J13" s="29">
        <f>ROUND(C25*J$26,4)</f>
        <v>0</v>
      </c>
      <c r="K13" s="313">
        <f>(J13*B23)*J$11</f>
        <v>0</v>
      </c>
      <c r="L13" s="29">
        <f>ROUND(C25*L$26,4)</f>
        <v>0</v>
      </c>
      <c r="M13" s="313">
        <f>(L13*B23)*L$11</f>
        <v>0</v>
      </c>
      <c r="N13" s="29">
        <f>ROUND(C25*N$26,4)</f>
        <v>0</v>
      </c>
      <c r="O13" s="313">
        <f>(N13*B23)*N$11</f>
        <v>0</v>
      </c>
      <c r="P13" s="29">
        <f>ROUND(C25*P$26,4)</f>
        <v>0</v>
      </c>
      <c r="Q13" s="314">
        <f>(P13*B23)*P$11</f>
        <v>0</v>
      </c>
      <c r="R13" s="45"/>
      <c r="S13" s="295"/>
    </row>
    <row r="14" spans="1:26" s="319" customFormat="1" ht="13.9" x14ac:dyDescent="0.4">
      <c r="A14" s="525" t="s">
        <v>376</v>
      </c>
      <c r="B14" s="566"/>
      <c r="C14" s="526"/>
      <c r="D14" s="215"/>
      <c r="E14" s="194">
        <f>SUM(E13:E13)</f>
        <v>0</v>
      </c>
      <c r="F14" s="317"/>
      <c r="G14" s="316">
        <f>SUM(G13:G13)</f>
        <v>0</v>
      </c>
      <c r="H14" s="317"/>
      <c r="I14" s="316">
        <f>SUM(I13:I13)</f>
        <v>0</v>
      </c>
      <c r="J14" s="317"/>
      <c r="K14" s="316">
        <f>SUM(K13:K13)</f>
        <v>0</v>
      </c>
      <c r="L14" s="317"/>
      <c r="M14" s="316">
        <f>SUM(M13:M13)</f>
        <v>0</v>
      </c>
      <c r="N14" s="317"/>
      <c r="O14" s="316">
        <f>SUM(O13:O13)</f>
        <v>0</v>
      </c>
      <c r="P14" s="317"/>
      <c r="Q14" s="318">
        <f>SUM(Q13:Q13)</f>
        <v>0</v>
      </c>
      <c r="R14" s="243"/>
    </row>
    <row r="15" spans="1:26" ht="13.9" thickBot="1" x14ac:dyDescent="0.4">
      <c r="A15" s="45"/>
      <c r="C15" s="322"/>
      <c r="D15" s="322"/>
      <c r="Q15" s="296"/>
      <c r="R15" s="45"/>
    </row>
    <row r="16" spans="1:26" ht="14.25" thickBot="1" x14ac:dyDescent="0.45">
      <c r="A16" s="567" t="s">
        <v>458</v>
      </c>
      <c r="B16" s="568"/>
      <c r="C16" s="320">
        <f>SUM(E14:Q14)</f>
        <v>0</v>
      </c>
      <c r="D16" s="323"/>
      <c r="E16" s="324"/>
      <c r="Q16" s="296"/>
      <c r="R16" s="45"/>
    </row>
    <row r="17" spans="1:18" x14ac:dyDescent="0.35">
      <c r="A17" s="45"/>
      <c r="Q17" s="296"/>
      <c r="R17" s="45"/>
    </row>
    <row r="18" spans="1:18" ht="13.9" x14ac:dyDescent="0.4">
      <c r="A18" s="325" t="s">
        <v>49</v>
      </c>
      <c r="B18" s="409"/>
      <c r="Q18" s="296"/>
      <c r="R18" s="45"/>
    </row>
    <row r="19" spans="1:18" ht="13.9" x14ac:dyDescent="0.4">
      <c r="A19" s="326" t="s">
        <v>101</v>
      </c>
      <c r="B19" s="327">
        <f>+IF('Participating State'!$B$17="Yes",'Participating State'!B8,0)</f>
        <v>0</v>
      </c>
      <c r="Q19" s="296"/>
      <c r="R19" s="45"/>
    </row>
    <row r="20" spans="1:18" ht="13.9" x14ac:dyDescent="0.4">
      <c r="A20" s="326" t="s">
        <v>46</v>
      </c>
      <c r="B20" s="327">
        <f>+IF('Participating State'!$B$17="Yes",'Participating State'!B9,0)</f>
        <v>0</v>
      </c>
      <c r="Q20" s="296"/>
      <c r="R20" s="45"/>
    </row>
    <row r="21" spans="1:18" ht="13.9" x14ac:dyDescent="0.4">
      <c r="A21" s="326" t="s">
        <v>47</v>
      </c>
      <c r="B21" s="174">
        <f>B20-B19</f>
        <v>0</v>
      </c>
      <c r="Q21" s="296"/>
      <c r="R21" s="45"/>
    </row>
    <row r="22" spans="1:18" ht="13.9" x14ac:dyDescent="0.4">
      <c r="A22" s="326" t="s">
        <v>85</v>
      </c>
      <c r="B22" s="174">
        <f>IFERROR(B21/B19,0)</f>
        <v>0</v>
      </c>
      <c r="Q22" s="296"/>
      <c r="R22" s="45"/>
    </row>
    <row r="23" spans="1:18" ht="13.9" x14ac:dyDescent="0.4">
      <c r="A23" s="326" t="s">
        <v>48</v>
      </c>
      <c r="B23" s="174">
        <f>B22+1</f>
        <v>1</v>
      </c>
      <c r="Q23" s="296"/>
      <c r="R23" s="45"/>
    </row>
    <row r="24" spans="1:18" x14ac:dyDescent="0.35">
      <c r="A24" s="45"/>
      <c r="Q24" s="296"/>
      <c r="R24" s="45"/>
    </row>
    <row r="25" spans="1:18" x14ac:dyDescent="0.35">
      <c r="A25" s="407" t="s">
        <v>43</v>
      </c>
      <c r="C25" s="363"/>
      <c r="Q25" s="296"/>
      <c r="R25" s="45"/>
    </row>
    <row r="26" spans="1:18" ht="13.9" thickBot="1" x14ac:dyDescent="0.4">
      <c r="A26" s="355" t="s">
        <v>103</v>
      </c>
      <c r="B26" s="334"/>
      <c r="C26" s="334"/>
      <c r="D26" s="38">
        <v>1</v>
      </c>
      <c r="E26" s="334"/>
      <c r="F26" s="38">
        <v>1</v>
      </c>
      <c r="G26" s="334"/>
      <c r="H26" s="38">
        <v>1</v>
      </c>
      <c r="I26" s="334"/>
      <c r="J26" s="38">
        <v>1</v>
      </c>
      <c r="K26" s="334"/>
      <c r="L26" s="38">
        <v>1</v>
      </c>
      <c r="M26" s="334"/>
      <c r="N26" s="38">
        <v>1</v>
      </c>
      <c r="O26" s="334"/>
      <c r="P26" s="38">
        <v>1</v>
      </c>
      <c r="Q26" s="335"/>
      <c r="R26" s="45"/>
    </row>
    <row r="28" spans="1:18" ht="54" customHeight="1" x14ac:dyDescent="0.35">
      <c r="A28" s="577" t="s">
        <v>421</v>
      </c>
      <c r="B28" s="577"/>
      <c r="C28" s="577"/>
      <c r="D28" s="577"/>
      <c r="E28" s="577"/>
      <c r="F28" s="577"/>
      <c r="G28" s="577"/>
      <c r="H28" s="577"/>
      <c r="I28" s="577"/>
      <c r="J28" s="577"/>
      <c r="K28" s="577"/>
      <c r="L28" s="577"/>
      <c r="M28" s="577"/>
      <c r="N28" s="577"/>
      <c r="O28" s="577"/>
      <c r="P28" s="577"/>
      <c r="Q28" s="577"/>
      <c r="R28" s="124"/>
    </row>
  </sheetData>
  <mergeCells count="25">
    <mergeCell ref="A6:Q6"/>
    <mergeCell ref="A8:B8"/>
    <mergeCell ref="D8:E8"/>
    <mergeCell ref="F8:G8"/>
    <mergeCell ref="H8:I8"/>
    <mergeCell ref="J8:K8"/>
    <mergeCell ref="L8:M8"/>
    <mergeCell ref="N8:O8"/>
    <mergeCell ref="P8:Q8"/>
    <mergeCell ref="A1:Q1"/>
    <mergeCell ref="A16:B16"/>
    <mergeCell ref="A28:Q28"/>
    <mergeCell ref="L11:M11"/>
    <mergeCell ref="N11:O11"/>
    <mergeCell ref="P11:Q11"/>
    <mergeCell ref="A12:B12"/>
    <mergeCell ref="A13:C13"/>
    <mergeCell ref="A14:C14"/>
    <mergeCell ref="J11:K11"/>
    <mergeCell ref="A10:B10"/>
    <mergeCell ref="A11:C11"/>
    <mergeCell ref="D11:E11"/>
    <mergeCell ref="F11:G11"/>
    <mergeCell ref="H11:I11"/>
    <mergeCell ref="A3:Q3"/>
  </mergeCells>
  <pageMargins left="0.25" right="0.25" top="0.75" bottom="0.75" header="0.3" footer="0.3"/>
  <pageSetup paperSize="5" scale="53" fitToHeight="0" orientation="landscape" r:id="rId1"/>
  <headerFooter>
    <oddFooter>&amp;L&amp;F&amp;C&amp;A&amp;Rpage &amp;P of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U37"/>
  <sheetViews>
    <sheetView zoomScale="85" zoomScaleNormal="85" workbookViewId="0">
      <selection activeCell="A30" sqref="A30"/>
    </sheetView>
  </sheetViews>
  <sheetFormatPr defaultColWidth="9.1328125" defaultRowHeight="13.5" x14ac:dyDescent="0.35"/>
  <cols>
    <col min="1" max="1" width="52.265625" style="1" customWidth="1"/>
    <col min="2" max="2" width="15.1328125" style="1" customWidth="1"/>
    <col min="3" max="3" width="18.265625" style="1" bestFit="1" customWidth="1"/>
    <col min="4" max="4" width="18.265625" style="1" customWidth="1"/>
    <col min="5" max="5" width="16.73046875" style="1" customWidth="1"/>
    <col min="6" max="6" width="15.265625" style="1" bestFit="1" customWidth="1"/>
    <col min="7" max="7" width="16.73046875" style="1" customWidth="1"/>
    <col min="8" max="8" width="16.1328125" style="1" bestFit="1" customWidth="1"/>
    <col min="9" max="9" width="19.86328125" style="1" customWidth="1"/>
    <col min="10" max="10" width="18" style="1" bestFit="1" customWidth="1"/>
    <col min="11" max="11" width="16.73046875" style="1" customWidth="1"/>
    <col min="12" max="12" width="18" style="1" customWidth="1"/>
    <col min="13" max="13" width="16.73046875" style="1" customWidth="1"/>
    <col min="14" max="14" width="18" style="1" bestFit="1" customWidth="1"/>
    <col min="15" max="17" width="16.73046875" style="1" customWidth="1"/>
    <col min="18" max="18" width="18.265625" style="1" customWidth="1"/>
    <col min="19" max="19" width="14.265625" style="1" bestFit="1" customWidth="1"/>
    <col min="20" max="16384" width="9.1328125" style="1"/>
  </cols>
  <sheetData>
    <row r="1" spans="1:21" ht="15" x14ac:dyDescent="0.4">
      <c r="A1" s="461" t="s">
        <v>537</v>
      </c>
      <c r="B1" s="461"/>
      <c r="C1" s="461"/>
      <c r="D1" s="461"/>
      <c r="E1" s="461"/>
      <c r="F1" s="461"/>
      <c r="G1" s="461"/>
      <c r="H1" s="461"/>
      <c r="I1" s="461"/>
      <c r="J1" s="461"/>
      <c r="K1" s="461"/>
      <c r="L1" s="461"/>
      <c r="M1" s="461"/>
      <c r="N1" s="461"/>
      <c r="O1" s="461"/>
      <c r="P1" s="461"/>
      <c r="Q1" s="461"/>
      <c r="R1" s="461"/>
    </row>
    <row r="3" spans="1:21" ht="36.75" customHeight="1" x14ac:dyDescent="0.5">
      <c r="A3" s="557" t="s">
        <v>399</v>
      </c>
      <c r="B3" s="557"/>
      <c r="C3" s="557"/>
      <c r="D3" s="557"/>
      <c r="E3" s="557"/>
      <c r="F3" s="557"/>
      <c r="G3" s="557"/>
      <c r="H3" s="557"/>
      <c r="I3" s="557"/>
      <c r="J3" s="557"/>
      <c r="K3" s="557"/>
      <c r="L3" s="557"/>
      <c r="M3" s="557"/>
      <c r="N3" s="557"/>
      <c r="O3" s="557"/>
      <c r="P3" s="557"/>
      <c r="Q3" s="557"/>
      <c r="R3" s="557"/>
      <c r="S3" s="358"/>
      <c r="T3" s="358"/>
      <c r="U3" s="358"/>
    </row>
    <row r="5" spans="1:21" ht="13.9" thickBot="1" x14ac:dyDescent="0.4"/>
    <row r="6" spans="1:21" ht="14.25" customHeight="1" x14ac:dyDescent="0.4">
      <c r="A6" s="558" t="s">
        <v>396</v>
      </c>
      <c r="B6" s="559"/>
      <c r="C6" s="559"/>
      <c r="D6" s="559"/>
      <c r="E6" s="559"/>
      <c r="F6" s="559"/>
      <c r="G6" s="559"/>
      <c r="H6" s="559"/>
      <c r="I6" s="559"/>
      <c r="J6" s="559"/>
      <c r="K6" s="559"/>
      <c r="L6" s="559"/>
      <c r="M6" s="559"/>
      <c r="N6" s="559"/>
      <c r="O6" s="559"/>
      <c r="P6" s="559"/>
      <c r="Q6" s="559"/>
      <c r="R6" s="560"/>
    </row>
    <row r="7" spans="1:21" x14ac:dyDescent="0.35">
      <c r="A7" s="45"/>
      <c r="R7" s="296"/>
    </row>
    <row r="8" spans="1:21" ht="13.9" x14ac:dyDescent="0.4">
      <c r="A8" s="45"/>
      <c r="D8" s="561" t="s">
        <v>9</v>
      </c>
      <c r="E8" s="562"/>
      <c r="F8" s="561" t="s">
        <v>10</v>
      </c>
      <c r="G8" s="562"/>
      <c r="H8" s="561" t="s">
        <v>11</v>
      </c>
      <c r="I8" s="562"/>
      <c r="J8" s="561" t="s">
        <v>12</v>
      </c>
      <c r="K8" s="562"/>
      <c r="L8" s="561" t="s">
        <v>13</v>
      </c>
      <c r="M8" s="562"/>
      <c r="N8" s="561" t="s">
        <v>14</v>
      </c>
      <c r="O8" s="562"/>
      <c r="P8" s="561" t="s">
        <v>15</v>
      </c>
      <c r="Q8" s="563"/>
      <c r="R8" s="408" t="s">
        <v>205</v>
      </c>
    </row>
    <row r="9" spans="1:21" ht="15" hidden="1" customHeight="1" x14ac:dyDescent="0.4">
      <c r="A9" s="45"/>
      <c r="B9" s="409" t="s">
        <v>16</v>
      </c>
      <c r="C9" s="339"/>
      <c r="D9" s="339"/>
      <c r="E9" s="340"/>
      <c r="F9" s="339" t="s">
        <v>18</v>
      </c>
      <c r="G9" s="340"/>
      <c r="H9" s="339" t="s">
        <v>19</v>
      </c>
      <c r="I9" s="340"/>
      <c r="J9" s="339" t="s">
        <v>20</v>
      </c>
      <c r="K9" s="340"/>
      <c r="L9" s="339" t="s">
        <v>21</v>
      </c>
      <c r="M9" s="340"/>
      <c r="N9" s="339" t="s">
        <v>22</v>
      </c>
      <c r="O9" s="340"/>
      <c r="P9" s="339" t="s">
        <v>23</v>
      </c>
      <c r="Q9" s="296"/>
      <c r="R9" s="296"/>
    </row>
    <row r="10" spans="1:21" s="305" customFormat="1" ht="13.9" x14ac:dyDescent="0.4">
      <c r="A10" s="525" t="s">
        <v>105</v>
      </c>
      <c r="B10" s="566"/>
      <c r="C10" s="566"/>
      <c r="D10" s="301">
        <v>0</v>
      </c>
      <c r="E10" s="302">
        <v>249999</v>
      </c>
      <c r="F10" s="303">
        <v>250000</v>
      </c>
      <c r="G10" s="302">
        <v>399999</v>
      </c>
      <c r="H10" s="303">
        <v>400000</v>
      </c>
      <c r="I10" s="302">
        <v>899999</v>
      </c>
      <c r="J10" s="303">
        <v>900000</v>
      </c>
      <c r="K10" s="302">
        <v>1349999</v>
      </c>
      <c r="L10" s="303">
        <v>1350000</v>
      </c>
      <c r="M10" s="302">
        <v>1799999</v>
      </c>
      <c r="N10" s="303">
        <v>1800000</v>
      </c>
      <c r="O10" s="302">
        <v>3999999</v>
      </c>
      <c r="P10" s="303">
        <v>4000000</v>
      </c>
      <c r="Q10" s="304" t="s">
        <v>104</v>
      </c>
      <c r="R10" s="342"/>
      <c r="S10" s="1"/>
    </row>
    <row r="11" spans="1:21" s="308" customFormat="1" ht="13.9" x14ac:dyDescent="0.4">
      <c r="A11" s="525" t="s">
        <v>45</v>
      </c>
      <c r="B11" s="566"/>
      <c r="C11" s="566"/>
      <c r="D11" s="569">
        <f>+IF('Participating State'!$B$17="Yes",IF('Participating State'!C7&gt;0,'Participating State'!$F$22,0),0)</f>
        <v>0</v>
      </c>
      <c r="E11" s="570"/>
      <c r="F11" s="569">
        <f>+IF('Participating State'!$B$17="Yes",IF('Participating State'!E7&gt;0,'Participating State'!$F$22,0),0)</f>
        <v>0</v>
      </c>
      <c r="G11" s="570"/>
      <c r="H11" s="569">
        <f>+IF('Participating State'!$B$17="Yes",IF('Participating State'!G7&gt;0,'Participating State'!$F$22,0),0)</f>
        <v>0</v>
      </c>
      <c r="I11" s="570"/>
      <c r="J11" s="569">
        <f>+IF('Participating State'!$B$17="Yes",IF('Participating State'!I7&gt;0,'Participating State'!$F$22,0),0)</f>
        <v>0</v>
      </c>
      <c r="K11" s="570"/>
      <c r="L11" s="569">
        <f>+IF('Participating State'!$B$17="Yes",IF('Participating State'!K7&gt;0,'Participating State'!$F$22,0),0)</f>
        <v>0</v>
      </c>
      <c r="M11" s="570"/>
      <c r="N11" s="569">
        <f>+IF('Participating State'!$B$17="Yes",IF('Participating State'!M7&gt;0,'Participating State'!$F$22,0),0)</f>
        <v>0</v>
      </c>
      <c r="O11" s="570"/>
      <c r="P11" s="564">
        <f>+IF('Participating State'!$B$17="Yes",IF('Participating State'!O7&gt;0,'Participating State'!$F$22,0),0)</f>
        <v>0</v>
      </c>
      <c r="Q11" s="565"/>
      <c r="R11" s="424"/>
      <c r="S11" s="1"/>
    </row>
    <row r="12" spans="1:21" s="295" customFormat="1" ht="23.65" x14ac:dyDescent="0.4">
      <c r="A12" s="554" t="s">
        <v>30</v>
      </c>
      <c r="B12" s="580"/>
      <c r="C12" s="580"/>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310" t="s">
        <v>232</v>
      </c>
      <c r="R12" s="310" t="s">
        <v>217</v>
      </c>
      <c r="S12" s="1"/>
    </row>
    <row r="13" spans="1:21" x14ac:dyDescent="0.35">
      <c r="A13" s="550" t="s">
        <v>32</v>
      </c>
      <c r="B13" s="579"/>
      <c r="C13" s="579"/>
      <c r="D13" s="113">
        <f>ROUND($C$34*D$35,4)</f>
        <v>0</v>
      </c>
      <c r="E13" s="313">
        <f t="shared" ref="E13:E21" si="0">(D13*$B$31)*D$11</f>
        <v>0</v>
      </c>
      <c r="F13" s="113">
        <f>ROUND($C$34*F$35,4)</f>
        <v>0</v>
      </c>
      <c r="G13" s="313">
        <f t="shared" ref="G13:G21" si="1">(F13*$B$31)*F$11</f>
        <v>0</v>
      </c>
      <c r="H13" s="113">
        <f>ROUND($C$34*H$35,4)</f>
        <v>0</v>
      </c>
      <c r="I13" s="313">
        <f t="shared" ref="I13:I21" si="2">(H13*$B$31)*H$11</f>
        <v>0</v>
      </c>
      <c r="J13" s="113">
        <f>ROUND($C$34*J$35,4)</f>
        <v>0</v>
      </c>
      <c r="K13" s="313">
        <f t="shared" ref="K13:K21" si="3">(J13*$B$31)*J$11</f>
        <v>0</v>
      </c>
      <c r="L13" s="113">
        <f>ROUND($C$34*L$35,4)</f>
        <v>0</v>
      </c>
      <c r="M13" s="313">
        <f t="shared" ref="M13:M21" si="4">(L13*$B$31)*L$11</f>
        <v>0</v>
      </c>
      <c r="N13" s="113">
        <f>ROUND($C$34*N$35,4)</f>
        <v>0</v>
      </c>
      <c r="O13" s="313">
        <f t="shared" ref="O13:O21" si="5">(N13*$B$31)*N$11</f>
        <v>0</v>
      </c>
      <c r="P13" s="113">
        <f>ROUND($C$34*P$35,4)</f>
        <v>0</v>
      </c>
      <c r="Q13" s="313">
        <f t="shared" ref="Q13:Q21" si="6">(P13*$B$31)*P$11</f>
        <v>0</v>
      </c>
      <c r="R13" s="314">
        <f>E13+G13+I13+K13+M13+O13+Q13</f>
        <v>0</v>
      </c>
      <c r="T13" s="295"/>
    </row>
    <row r="14" spans="1:21" x14ac:dyDescent="0.35">
      <c r="A14" s="550" t="s">
        <v>33</v>
      </c>
      <c r="B14" s="579"/>
      <c r="C14" s="579"/>
      <c r="D14" s="29">
        <f>ROUND(D13*(1+$C$33),4)</f>
        <v>0</v>
      </c>
      <c r="E14" s="313">
        <f t="shared" si="0"/>
        <v>0</v>
      </c>
      <c r="F14" s="29">
        <f>ROUND(F13*(1+$C$33),4)</f>
        <v>0</v>
      </c>
      <c r="G14" s="313">
        <f t="shared" si="1"/>
        <v>0</v>
      </c>
      <c r="H14" s="29">
        <f>ROUND(H13*(1+$C$33),4)</f>
        <v>0</v>
      </c>
      <c r="I14" s="313">
        <f t="shared" si="2"/>
        <v>0</v>
      </c>
      <c r="J14" s="29">
        <f>ROUND(J13*(1+$C$33),4)</f>
        <v>0</v>
      </c>
      <c r="K14" s="313">
        <f t="shared" si="3"/>
        <v>0</v>
      </c>
      <c r="L14" s="29">
        <f>ROUND(L13*(1+$C$33),4)</f>
        <v>0</v>
      </c>
      <c r="M14" s="313">
        <f t="shared" si="4"/>
        <v>0</v>
      </c>
      <c r="N14" s="29">
        <f>ROUND(N13*(1+$C$33),4)</f>
        <v>0</v>
      </c>
      <c r="O14" s="313">
        <f t="shared" si="5"/>
        <v>0</v>
      </c>
      <c r="P14" s="29">
        <f>ROUND(P13*(1+$C$33),4)</f>
        <v>0</v>
      </c>
      <c r="Q14" s="313">
        <f t="shared" si="6"/>
        <v>0</v>
      </c>
      <c r="R14" s="314">
        <f t="shared" ref="R14:R22" si="7">E14+G14+I14+K14+M14+O14+Q14</f>
        <v>0</v>
      </c>
    </row>
    <row r="15" spans="1:21" x14ac:dyDescent="0.35">
      <c r="A15" s="550" t="s">
        <v>34</v>
      </c>
      <c r="B15" s="579"/>
      <c r="C15" s="579"/>
      <c r="D15" s="29">
        <f>ROUND(D14*(1+$C$33),4)</f>
        <v>0</v>
      </c>
      <c r="E15" s="313">
        <f t="shared" si="0"/>
        <v>0</v>
      </c>
      <c r="F15" s="29">
        <f>ROUND(F14*(1+$C$33),4)</f>
        <v>0</v>
      </c>
      <c r="G15" s="313">
        <f t="shared" si="1"/>
        <v>0</v>
      </c>
      <c r="H15" s="29">
        <f t="shared" ref="H15:H21" si="8">ROUND(H14*(1+$C$33),4)</f>
        <v>0</v>
      </c>
      <c r="I15" s="313">
        <f t="shared" si="2"/>
        <v>0</v>
      </c>
      <c r="J15" s="29">
        <f t="shared" ref="J15:J21" si="9">ROUND(J14*(1+$C$33),4)</f>
        <v>0</v>
      </c>
      <c r="K15" s="313">
        <f t="shared" si="3"/>
        <v>0</v>
      </c>
      <c r="L15" s="29">
        <f t="shared" ref="L15:L21" si="10">ROUND(L14*(1+$C$33),4)</f>
        <v>0</v>
      </c>
      <c r="M15" s="313">
        <f t="shared" si="4"/>
        <v>0</v>
      </c>
      <c r="N15" s="29">
        <f t="shared" ref="N15:P21" si="11">ROUND(N14*(1+$C$33),4)</f>
        <v>0</v>
      </c>
      <c r="O15" s="313">
        <f t="shared" si="5"/>
        <v>0</v>
      </c>
      <c r="P15" s="29">
        <f t="shared" si="11"/>
        <v>0</v>
      </c>
      <c r="Q15" s="313">
        <f t="shared" si="6"/>
        <v>0</v>
      </c>
      <c r="R15" s="314">
        <f t="shared" si="7"/>
        <v>0</v>
      </c>
    </row>
    <row r="16" spans="1:21" x14ac:dyDescent="0.35">
      <c r="A16" s="550" t="s">
        <v>35</v>
      </c>
      <c r="B16" s="579"/>
      <c r="C16" s="579"/>
      <c r="D16" s="29">
        <f t="shared" ref="D16:F21" si="12">ROUND(D15*(1+$C$33),4)</f>
        <v>0</v>
      </c>
      <c r="E16" s="313">
        <f t="shared" si="0"/>
        <v>0</v>
      </c>
      <c r="F16" s="29">
        <f t="shared" si="12"/>
        <v>0</v>
      </c>
      <c r="G16" s="313">
        <f t="shared" si="1"/>
        <v>0</v>
      </c>
      <c r="H16" s="29">
        <f t="shared" si="8"/>
        <v>0</v>
      </c>
      <c r="I16" s="313">
        <f t="shared" si="2"/>
        <v>0</v>
      </c>
      <c r="J16" s="29">
        <f t="shared" si="9"/>
        <v>0</v>
      </c>
      <c r="K16" s="313">
        <f t="shared" si="3"/>
        <v>0</v>
      </c>
      <c r="L16" s="29">
        <f t="shared" si="10"/>
        <v>0</v>
      </c>
      <c r="M16" s="313">
        <f t="shared" si="4"/>
        <v>0</v>
      </c>
      <c r="N16" s="29">
        <f t="shared" si="11"/>
        <v>0</v>
      </c>
      <c r="O16" s="313">
        <f t="shared" si="5"/>
        <v>0</v>
      </c>
      <c r="P16" s="29">
        <f t="shared" si="11"/>
        <v>0</v>
      </c>
      <c r="Q16" s="313">
        <f t="shared" si="6"/>
        <v>0</v>
      </c>
      <c r="R16" s="314">
        <f t="shared" si="7"/>
        <v>0</v>
      </c>
    </row>
    <row r="17" spans="1:19" x14ac:dyDescent="0.35">
      <c r="A17" s="550" t="s">
        <v>36</v>
      </c>
      <c r="B17" s="579"/>
      <c r="C17" s="579"/>
      <c r="D17" s="29">
        <f t="shared" si="12"/>
        <v>0</v>
      </c>
      <c r="E17" s="313">
        <f t="shared" si="0"/>
        <v>0</v>
      </c>
      <c r="F17" s="29">
        <f t="shared" si="12"/>
        <v>0</v>
      </c>
      <c r="G17" s="313">
        <f t="shared" si="1"/>
        <v>0</v>
      </c>
      <c r="H17" s="29">
        <f t="shared" si="8"/>
        <v>0</v>
      </c>
      <c r="I17" s="313">
        <f t="shared" si="2"/>
        <v>0</v>
      </c>
      <c r="J17" s="29">
        <f t="shared" si="9"/>
        <v>0</v>
      </c>
      <c r="K17" s="313">
        <f t="shared" si="3"/>
        <v>0</v>
      </c>
      <c r="L17" s="29">
        <f t="shared" si="10"/>
        <v>0</v>
      </c>
      <c r="M17" s="313">
        <f t="shared" si="4"/>
        <v>0</v>
      </c>
      <c r="N17" s="29">
        <f t="shared" si="11"/>
        <v>0</v>
      </c>
      <c r="O17" s="313">
        <f t="shared" si="5"/>
        <v>0</v>
      </c>
      <c r="P17" s="29">
        <f t="shared" si="11"/>
        <v>0</v>
      </c>
      <c r="Q17" s="313">
        <f t="shared" si="6"/>
        <v>0</v>
      </c>
      <c r="R17" s="314">
        <f t="shared" si="7"/>
        <v>0</v>
      </c>
    </row>
    <row r="18" spans="1:19" x14ac:dyDescent="0.35">
      <c r="A18" s="550" t="s">
        <v>37</v>
      </c>
      <c r="B18" s="579"/>
      <c r="C18" s="579"/>
      <c r="D18" s="29">
        <f t="shared" si="12"/>
        <v>0</v>
      </c>
      <c r="E18" s="313">
        <f t="shared" si="0"/>
        <v>0</v>
      </c>
      <c r="F18" s="29">
        <f t="shared" si="12"/>
        <v>0</v>
      </c>
      <c r="G18" s="313">
        <f t="shared" si="1"/>
        <v>0</v>
      </c>
      <c r="H18" s="29">
        <f t="shared" si="8"/>
        <v>0</v>
      </c>
      <c r="I18" s="313">
        <f t="shared" si="2"/>
        <v>0</v>
      </c>
      <c r="J18" s="29">
        <f t="shared" si="9"/>
        <v>0</v>
      </c>
      <c r="K18" s="313">
        <f t="shared" si="3"/>
        <v>0</v>
      </c>
      <c r="L18" s="29">
        <f t="shared" si="10"/>
        <v>0</v>
      </c>
      <c r="M18" s="313">
        <f t="shared" si="4"/>
        <v>0</v>
      </c>
      <c r="N18" s="29">
        <f t="shared" si="11"/>
        <v>0</v>
      </c>
      <c r="O18" s="313">
        <f t="shared" si="5"/>
        <v>0</v>
      </c>
      <c r="P18" s="29">
        <f t="shared" si="11"/>
        <v>0</v>
      </c>
      <c r="Q18" s="313">
        <f t="shared" si="6"/>
        <v>0</v>
      </c>
      <c r="R18" s="314">
        <f t="shared" si="7"/>
        <v>0</v>
      </c>
    </row>
    <row r="19" spans="1:19" x14ac:dyDescent="0.35">
      <c r="A19" s="550" t="s">
        <v>38</v>
      </c>
      <c r="B19" s="579"/>
      <c r="C19" s="579"/>
      <c r="D19" s="29">
        <f t="shared" si="12"/>
        <v>0</v>
      </c>
      <c r="E19" s="313">
        <f t="shared" si="0"/>
        <v>0</v>
      </c>
      <c r="F19" s="29">
        <f t="shared" si="12"/>
        <v>0</v>
      </c>
      <c r="G19" s="313">
        <f t="shared" si="1"/>
        <v>0</v>
      </c>
      <c r="H19" s="29">
        <f t="shared" si="8"/>
        <v>0</v>
      </c>
      <c r="I19" s="313">
        <f t="shared" si="2"/>
        <v>0</v>
      </c>
      <c r="J19" s="29">
        <f t="shared" si="9"/>
        <v>0</v>
      </c>
      <c r="K19" s="313">
        <f t="shared" si="3"/>
        <v>0</v>
      </c>
      <c r="L19" s="29">
        <f t="shared" si="10"/>
        <v>0</v>
      </c>
      <c r="M19" s="313">
        <f t="shared" si="4"/>
        <v>0</v>
      </c>
      <c r="N19" s="29">
        <f t="shared" si="11"/>
        <v>0</v>
      </c>
      <c r="O19" s="313">
        <f t="shared" si="5"/>
        <v>0</v>
      </c>
      <c r="P19" s="29">
        <f t="shared" si="11"/>
        <v>0</v>
      </c>
      <c r="Q19" s="313">
        <f t="shared" si="6"/>
        <v>0</v>
      </c>
      <c r="R19" s="314">
        <f t="shared" si="7"/>
        <v>0</v>
      </c>
    </row>
    <row r="20" spans="1:19" x14ac:dyDescent="0.35">
      <c r="A20" s="550" t="s">
        <v>39</v>
      </c>
      <c r="B20" s="579"/>
      <c r="C20" s="579"/>
      <c r="D20" s="29">
        <f t="shared" si="12"/>
        <v>0</v>
      </c>
      <c r="E20" s="313">
        <f t="shared" si="0"/>
        <v>0</v>
      </c>
      <c r="F20" s="29">
        <f t="shared" si="12"/>
        <v>0</v>
      </c>
      <c r="G20" s="313">
        <f t="shared" si="1"/>
        <v>0</v>
      </c>
      <c r="H20" s="29">
        <f t="shared" si="8"/>
        <v>0</v>
      </c>
      <c r="I20" s="313">
        <f t="shared" si="2"/>
        <v>0</v>
      </c>
      <c r="J20" s="29">
        <f t="shared" si="9"/>
        <v>0</v>
      </c>
      <c r="K20" s="313">
        <f t="shared" si="3"/>
        <v>0</v>
      </c>
      <c r="L20" s="29">
        <f t="shared" si="10"/>
        <v>0</v>
      </c>
      <c r="M20" s="313">
        <f t="shared" si="4"/>
        <v>0</v>
      </c>
      <c r="N20" s="29">
        <f t="shared" si="11"/>
        <v>0</v>
      </c>
      <c r="O20" s="313">
        <f t="shared" si="5"/>
        <v>0</v>
      </c>
      <c r="P20" s="29">
        <f t="shared" si="11"/>
        <v>0</v>
      </c>
      <c r="Q20" s="313">
        <f t="shared" si="6"/>
        <v>0</v>
      </c>
      <c r="R20" s="314">
        <f t="shared" si="7"/>
        <v>0</v>
      </c>
    </row>
    <row r="21" spans="1:19" x14ac:dyDescent="0.35">
      <c r="A21" s="550" t="s">
        <v>40</v>
      </c>
      <c r="B21" s="579"/>
      <c r="C21" s="579"/>
      <c r="D21" s="29">
        <f t="shared" si="12"/>
        <v>0</v>
      </c>
      <c r="E21" s="313">
        <f t="shared" si="0"/>
        <v>0</v>
      </c>
      <c r="F21" s="29">
        <f t="shared" si="12"/>
        <v>0</v>
      </c>
      <c r="G21" s="313">
        <f t="shared" si="1"/>
        <v>0</v>
      </c>
      <c r="H21" s="29">
        <f t="shared" si="8"/>
        <v>0</v>
      </c>
      <c r="I21" s="313">
        <f t="shared" si="2"/>
        <v>0</v>
      </c>
      <c r="J21" s="29">
        <f t="shared" si="9"/>
        <v>0</v>
      </c>
      <c r="K21" s="313">
        <f t="shared" si="3"/>
        <v>0</v>
      </c>
      <c r="L21" s="29">
        <f t="shared" si="10"/>
        <v>0</v>
      </c>
      <c r="M21" s="313">
        <f t="shared" si="4"/>
        <v>0</v>
      </c>
      <c r="N21" s="29">
        <f t="shared" si="11"/>
        <v>0</v>
      </c>
      <c r="O21" s="313">
        <f t="shared" si="5"/>
        <v>0</v>
      </c>
      <c r="P21" s="29">
        <f t="shared" si="11"/>
        <v>0</v>
      </c>
      <c r="Q21" s="313">
        <f t="shared" si="6"/>
        <v>0</v>
      </c>
      <c r="R21" s="314">
        <f t="shared" si="7"/>
        <v>0</v>
      </c>
    </row>
    <row r="22" spans="1:19" s="319" customFormat="1" ht="13.9" x14ac:dyDescent="0.4">
      <c r="A22" s="525" t="s">
        <v>378</v>
      </c>
      <c r="B22" s="566"/>
      <c r="C22" s="566"/>
      <c r="D22" s="215"/>
      <c r="E22" s="194">
        <f>SUM(E13:E21)</f>
        <v>0</v>
      </c>
      <c r="F22" s="317"/>
      <c r="G22" s="316">
        <f>SUM(G13:G21)</f>
        <v>0</v>
      </c>
      <c r="H22" s="317"/>
      <c r="I22" s="316">
        <f>SUM(I13:I21)</f>
        <v>0</v>
      </c>
      <c r="J22" s="317"/>
      <c r="K22" s="316">
        <f>SUM(K13:K21)</f>
        <v>0</v>
      </c>
      <c r="L22" s="317"/>
      <c r="M22" s="316">
        <f>SUM(M13:M21)</f>
        <v>0</v>
      </c>
      <c r="N22" s="317"/>
      <c r="O22" s="316">
        <f>SUM(O13:O21)</f>
        <v>0</v>
      </c>
      <c r="P22" s="317"/>
      <c r="Q22" s="316">
        <f>SUM(Q13:Q21)</f>
        <v>0</v>
      </c>
      <c r="R22" s="364">
        <f t="shared" si="7"/>
        <v>0</v>
      </c>
      <c r="S22" s="1"/>
    </row>
    <row r="23" spans="1:19" s="319" customFormat="1" ht="14.25" thickBot="1" x14ac:dyDescent="0.45">
      <c r="A23" s="405"/>
      <c r="B23" s="409"/>
      <c r="C23" s="409"/>
      <c r="D23" s="409"/>
      <c r="E23" s="409"/>
      <c r="F23" s="409"/>
      <c r="G23" s="409"/>
      <c r="H23" s="409"/>
      <c r="I23" s="409"/>
      <c r="J23" s="409"/>
      <c r="K23" s="409"/>
      <c r="L23" s="409"/>
      <c r="M23" s="409"/>
      <c r="N23" s="409"/>
      <c r="O23" s="409"/>
      <c r="P23" s="409"/>
      <c r="Q23" s="409"/>
      <c r="R23" s="365"/>
      <c r="S23" s="1"/>
    </row>
    <row r="24" spans="1:19" s="319" customFormat="1" ht="14.85" customHeight="1" thickBot="1" x14ac:dyDescent="0.45">
      <c r="A24" s="567" t="s">
        <v>459</v>
      </c>
      <c r="B24" s="568"/>
      <c r="C24" s="581"/>
      <c r="D24" s="320">
        <f>R22</f>
        <v>0</v>
      </c>
      <c r="E24" s="409"/>
      <c r="F24" s="409"/>
      <c r="G24" s="409"/>
      <c r="H24" s="409"/>
      <c r="I24" s="409"/>
      <c r="J24" s="409"/>
      <c r="K24" s="409"/>
      <c r="L24" s="409"/>
      <c r="M24" s="409"/>
      <c r="N24" s="409"/>
      <c r="O24" s="409"/>
      <c r="P24" s="409"/>
      <c r="Q24" s="409"/>
      <c r="R24" s="365"/>
      <c r="S24" s="1"/>
    </row>
    <row r="25" spans="1:19" x14ac:dyDescent="0.35">
      <c r="A25" s="45"/>
      <c r="R25" s="296"/>
    </row>
    <row r="26" spans="1:19" ht="13.9" x14ac:dyDescent="0.4">
      <c r="A26" s="325" t="s">
        <v>49</v>
      </c>
      <c r="B26" s="409"/>
      <c r="R26" s="296"/>
    </row>
    <row r="27" spans="1:19" ht="13.9" x14ac:dyDescent="0.4">
      <c r="A27" s="326" t="s">
        <v>101</v>
      </c>
      <c r="B27" s="327">
        <f>+IF('Participating State'!$B$17="Yes",'Participating State'!B8,0)</f>
        <v>0</v>
      </c>
      <c r="R27" s="296"/>
    </row>
    <row r="28" spans="1:19" ht="13.9" x14ac:dyDescent="0.4">
      <c r="A28" s="326" t="s">
        <v>46</v>
      </c>
      <c r="B28" s="327">
        <f>+IF('Participating State'!$B$17="Yes",'Participating State'!B9,0)</f>
        <v>0</v>
      </c>
      <c r="R28" s="296"/>
    </row>
    <row r="29" spans="1:19" ht="13.9" x14ac:dyDescent="0.4">
      <c r="A29" s="326" t="s">
        <v>47</v>
      </c>
      <c r="B29" s="174">
        <f>B28-B27</f>
        <v>0</v>
      </c>
      <c r="R29" s="296"/>
    </row>
    <row r="30" spans="1:19" ht="13.9" x14ac:dyDescent="0.4">
      <c r="A30" s="326" t="s">
        <v>85</v>
      </c>
      <c r="B30" s="174">
        <f>IFERROR(B29/B27,0)</f>
        <v>0</v>
      </c>
      <c r="R30" s="296"/>
    </row>
    <row r="31" spans="1:19" ht="13.9" x14ac:dyDescent="0.4">
      <c r="A31" s="326" t="s">
        <v>48</v>
      </c>
      <c r="B31" s="174">
        <f>B30+1</f>
        <v>1</v>
      </c>
      <c r="R31" s="296"/>
    </row>
    <row r="32" spans="1:19" x14ac:dyDescent="0.35">
      <c r="A32" s="45"/>
      <c r="R32" s="296"/>
    </row>
    <row r="33" spans="1:18" x14ac:dyDescent="0.35">
      <c r="A33" s="407" t="s">
        <v>27</v>
      </c>
      <c r="C33" s="366"/>
      <c r="R33" s="296"/>
    </row>
    <row r="34" spans="1:18" x14ac:dyDescent="0.35">
      <c r="A34" s="407" t="s">
        <v>43</v>
      </c>
      <c r="C34" s="363"/>
      <c r="R34" s="296"/>
    </row>
    <row r="35" spans="1:18" ht="13.9" thickBot="1" x14ac:dyDescent="0.4">
      <c r="A35" s="355" t="s">
        <v>29</v>
      </c>
      <c r="B35" s="334"/>
      <c r="C35" s="334"/>
      <c r="D35" s="38">
        <v>1</v>
      </c>
      <c r="E35" s="334"/>
      <c r="F35" s="38">
        <v>1</v>
      </c>
      <c r="G35" s="334"/>
      <c r="H35" s="38">
        <v>1</v>
      </c>
      <c r="I35" s="334"/>
      <c r="J35" s="38">
        <v>1</v>
      </c>
      <c r="K35" s="334"/>
      <c r="L35" s="38">
        <v>1</v>
      </c>
      <c r="M35" s="334"/>
      <c r="N35" s="38">
        <v>1</v>
      </c>
      <c r="O35" s="334"/>
      <c r="P35" s="38">
        <v>1</v>
      </c>
      <c r="Q35" s="334"/>
      <c r="R35" s="335"/>
    </row>
    <row r="37" spans="1:18" ht="62.1" customHeight="1" x14ac:dyDescent="0.35">
      <c r="A37" s="577" t="s">
        <v>422</v>
      </c>
      <c r="B37" s="577"/>
      <c r="C37" s="577"/>
      <c r="D37" s="577"/>
      <c r="E37" s="577"/>
      <c r="F37" s="577"/>
      <c r="G37" s="577"/>
      <c r="H37" s="577"/>
      <c r="I37" s="577"/>
      <c r="J37" s="577"/>
      <c r="K37" s="577"/>
      <c r="L37" s="577"/>
      <c r="M37" s="577"/>
      <c r="N37" s="577"/>
      <c r="O37" s="577"/>
      <c r="P37" s="577"/>
      <c r="Q37" s="577"/>
      <c r="R37" s="577"/>
    </row>
  </sheetData>
  <mergeCells count="32">
    <mergeCell ref="A3:R3"/>
    <mergeCell ref="A6:R6"/>
    <mergeCell ref="D8:E8"/>
    <mergeCell ref="F8:G8"/>
    <mergeCell ref="H8:I8"/>
    <mergeCell ref="J8:K8"/>
    <mergeCell ref="L8:M8"/>
    <mergeCell ref="N8:O8"/>
    <mergeCell ref="P8:Q8"/>
    <mergeCell ref="H11:I11"/>
    <mergeCell ref="J11:K11"/>
    <mergeCell ref="A14:C14"/>
    <mergeCell ref="A10:C10"/>
    <mergeCell ref="A11:C11"/>
    <mergeCell ref="D11:E11"/>
    <mergeCell ref="F11:G11"/>
    <mergeCell ref="A1:R1"/>
    <mergeCell ref="A21:C21"/>
    <mergeCell ref="A22:C22"/>
    <mergeCell ref="A24:C24"/>
    <mergeCell ref="A37:R37"/>
    <mergeCell ref="A15:C15"/>
    <mergeCell ref="A16:C16"/>
    <mergeCell ref="A17:C17"/>
    <mergeCell ref="A18:C18"/>
    <mergeCell ref="A19:C19"/>
    <mergeCell ref="A20:C20"/>
    <mergeCell ref="L11:M11"/>
    <mergeCell ref="N11:O11"/>
    <mergeCell ref="P11:Q11"/>
    <mergeCell ref="A12:C12"/>
    <mergeCell ref="A13:C13"/>
  </mergeCells>
  <pageMargins left="0.25" right="0.25" top="0.75" bottom="0.75" header="0.3" footer="0.3"/>
  <pageSetup paperSize="5" scale="40" fitToHeight="0" orientation="landscape" r:id="rId1"/>
  <headerFooter>
    <oddFooter>&amp;L&amp;F&amp;C&amp;A&amp;Rpage &amp;P of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54"/>
  <sheetViews>
    <sheetView zoomScale="85" zoomScaleNormal="85" workbookViewId="0">
      <selection activeCell="B7" sqref="B7"/>
    </sheetView>
  </sheetViews>
  <sheetFormatPr defaultColWidth="8.86328125" defaultRowHeight="14.25" x14ac:dyDescent="0.45"/>
  <cols>
    <col min="1" max="1" width="69.73046875" bestFit="1" customWidth="1"/>
    <col min="2" max="2" width="14.73046875" bestFit="1" customWidth="1"/>
    <col min="3" max="3" width="9.1328125" customWidth="1"/>
    <col min="4" max="9" width="10.265625" bestFit="1" customWidth="1"/>
    <col min="10" max="15" width="12.1328125" bestFit="1" customWidth="1"/>
  </cols>
  <sheetData>
    <row r="1" spans="1:16" ht="15.4" x14ac:dyDescent="0.45">
      <c r="A1" s="461" t="s">
        <v>537</v>
      </c>
      <c r="B1" s="461"/>
      <c r="C1" s="461"/>
      <c r="D1" s="461"/>
      <c r="E1" s="461"/>
      <c r="F1" s="461"/>
      <c r="G1" s="461"/>
      <c r="H1" s="461"/>
      <c r="I1" s="461"/>
      <c r="J1" s="461"/>
      <c r="K1" s="461"/>
      <c r="L1" s="461"/>
      <c r="M1" s="461"/>
      <c r="N1" s="461"/>
      <c r="O1" s="461"/>
      <c r="P1" s="461"/>
    </row>
    <row r="2" spans="1:16" s="423" customFormat="1" ht="15.4" x14ac:dyDescent="0.45">
      <c r="A2" s="422"/>
      <c r="B2" s="422"/>
      <c r="C2" s="422"/>
      <c r="D2" s="422"/>
      <c r="E2" s="422"/>
      <c r="F2" s="422"/>
      <c r="G2" s="422"/>
      <c r="H2" s="422"/>
      <c r="I2" s="422"/>
      <c r="J2" s="422"/>
      <c r="K2" s="422"/>
      <c r="L2" s="422"/>
      <c r="M2" s="422"/>
      <c r="N2" s="422"/>
      <c r="O2" s="422"/>
      <c r="P2" s="422"/>
    </row>
    <row r="3" spans="1:16" s="423" customFormat="1" ht="17.649999999999999" x14ac:dyDescent="0.5">
      <c r="A3" s="465" t="s">
        <v>411</v>
      </c>
      <c r="B3" s="466"/>
      <c r="C3" s="466"/>
      <c r="D3" s="466"/>
      <c r="E3" s="466"/>
      <c r="F3" s="466"/>
      <c r="G3" s="466"/>
      <c r="H3" s="466"/>
      <c r="I3" s="466"/>
      <c r="J3" s="466"/>
      <c r="K3" s="466"/>
      <c r="L3" s="466"/>
      <c r="M3" s="466"/>
      <c r="N3" s="466"/>
      <c r="O3" s="466"/>
      <c r="P3" s="466"/>
    </row>
    <row r="5" spans="1:16" x14ac:dyDescent="0.45">
      <c r="C5" s="597" t="s">
        <v>9</v>
      </c>
      <c r="D5" s="597"/>
      <c r="E5" s="597" t="s">
        <v>10</v>
      </c>
      <c r="F5" s="597"/>
      <c r="G5" s="597" t="s">
        <v>11</v>
      </c>
      <c r="H5" s="597"/>
      <c r="I5" s="597" t="s">
        <v>12</v>
      </c>
      <c r="J5" s="597"/>
      <c r="K5" s="597" t="s">
        <v>13</v>
      </c>
      <c r="L5" s="597"/>
      <c r="M5" s="597" t="s">
        <v>14</v>
      </c>
      <c r="N5" s="597"/>
      <c r="O5" s="597" t="s">
        <v>15</v>
      </c>
      <c r="P5" s="597"/>
    </row>
    <row r="6" spans="1:16" x14ac:dyDescent="0.45">
      <c r="A6" s="413" t="s">
        <v>392</v>
      </c>
      <c r="B6" s="412">
        <v>0</v>
      </c>
      <c r="C6" s="181">
        <v>0</v>
      </c>
      <c r="D6" s="182">
        <v>249999</v>
      </c>
      <c r="E6" s="183">
        <v>250000</v>
      </c>
      <c r="F6" s="182">
        <v>399999</v>
      </c>
      <c r="G6" s="183">
        <v>400000</v>
      </c>
      <c r="H6" s="182">
        <v>899999</v>
      </c>
      <c r="I6" s="183">
        <v>900000</v>
      </c>
      <c r="J6" s="182">
        <v>1349999</v>
      </c>
      <c r="K6" s="183">
        <v>1350000</v>
      </c>
      <c r="L6" s="182">
        <v>1799999</v>
      </c>
      <c r="M6" s="183">
        <v>1800000</v>
      </c>
      <c r="N6" s="182">
        <v>3999999</v>
      </c>
      <c r="O6" s="183">
        <v>4000000</v>
      </c>
      <c r="P6" s="457" t="s">
        <v>104</v>
      </c>
    </row>
    <row r="7" spans="1:16" x14ac:dyDescent="0.45">
      <c r="A7" s="413" t="s">
        <v>49</v>
      </c>
      <c r="B7" s="62"/>
      <c r="C7" s="598">
        <f>+IF($B$6&lt;=D6,$B$6,0)</f>
        <v>0</v>
      </c>
      <c r="D7" s="598"/>
      <c r="E7" s="598">
        <f>+IF(AND($B$6&gt;=E6,$B$6&lt;=F6),$B$6,0)</f>
        <v>0</v>
      </c>
      <c r="F7" s="598"/>
      <c r="G7" s="598">
        <f>+IF(AND($B$6&gt;=G6,$B$6&lt;=H6),$B$6,0)</f>
        <v>0</v>
      </c>
      <c r="H7" s="598"/>
      <c r="I7" s="598">
        <f>+IF(AND($B$6&gt;=I6,$B$6&lt;=J6),$B$6,0)</f>
        <v>0</v>
      </c>
      <c r="J7" s="598"/>
      <c r="K7" s="598">
        <f t="shared" ref="K7" si="0">+IF(AND($B$6&gt;=K6,$B$6&lt;=L6),$B$6,0)</f>
        <v>0</v>
      </c>
      <c r="L7" s="598"/>
      <c r="M7" s="598">
        <f t="shared" ref="M7" si="1">+IF(AND($B$6&gt;=M6,$B$6&lt;=N6),$B$6,0)</f>
        <v>0</v>
      </c>
      <c r="N7" s="598"/>
      <c r="O7" s="598">
        <f>+IF($B$6&gt;=O6,$B$6,0)</f>
        <v>0</v>
      </c>
      <c r="P7" s="598"/>
    </row>
    <row r="8" spans="1:16" x14ac:dyDescent="0.45">
      <c r="A8" s="415" t="s">
        <v>101</v>
      </c>
      <c r="B8" s="428">
        <v>0</v>
      </c>
    </row>
    <row r="9" spans="1:16" x14ac:dyDescent="0.45">
      <c r="A9" s="415" t="s">
        <v>46</v>
      </c>
      <c r="B9" s="416">
        <v>0</v>
      </c>
    </row>
    <row r="10" spans="1:16" x14ac:dyDescent="0.45">
      <c r="A10" s="415" t="s">
        <v>47</v>
      </c>
      <c r="B10" s="417">
        <f>B9-B8</f>
        <v>0</v>
      </c>
    </row>
    <row r="11" spans="1:16" x14ac:dyDescent="0.45">
      <c r="A11" s="415" t="s">
        <v>85</v>
      </c>
      <c r="B11" s="417">
        <f>IFERROR(B10/B8,0)</f>
        <v>0</v>
      </c>
    </row>
    <row r="12" spans="1:16" x14ac:dyDescent="0.45">
      <c r="A12" s="415" t="s">
        <v>48</v>
      </c>
      <c r="B12" s="418">
        <f>B11+1</f>
        <v>1</v>
      </c>
    </row>
    <row r="13" spans="1:16" x14ac:dyDescent="0.45">
      <c r="A13" s="403"/>
      <c r="B13" s="411"/>
    </row>
    <row r="14" spans="1:16" x14ac:dyDescent="0.45">
      <c r="A14" s="413" t="s">
        <v>391</v>
      </c>
      <c r="B14" s="420" t="s">
        <v>405</v>
      </c>
    </row>
    <row r="15" spans="1:16" x14ac:dyDescent="0.45">
      <c r="A15" s="415" t="s">
        <v>385</v>
      </c>
      <c r="B15" s="412" t="s">
        <v>386</v>
      </c>
    </row>
    <row r="16" spans="1:16" x14ac:dyDescent="0.45">
      <c r="A16" s="415" t="s">
        <v>388</v>
      </c>
      <c r="B16" s="412" t="s">
        <v>386</v>
      </c>
    </row>
    <row r="17" spans="1:6" x14ac:dyDescent="0.45">
      <c r="A17" s="415" t="s">
        <v>389</v>
      </c>
      <c r="B17" s="412" t="s">
        <v>386</v>
      </c>
    </row>
    <row r="18" spans="1:6" x14ac:dyDescent="0.45">
      <c r="A18" s="415" t="s">
        <v>406</v>
      </c>
      <c r="B18" s="412"/>
      <c r="C18" t="s">
        <v>407</v>
      </c>
    </row>
    <row r="20" spans="1:6" ht="27.75" x14ac:dyDescent="0.45">
      <c r="A20" s="413" t="s">
        <v>397</v>
      </c>
      <c r="B20" s="419" t="s">
        <v>401</v>
      </c>
      <c r="C20" s="419" t="s">
        <v>402</v>
      </c>
      <c r="D20" s="419" t="s">
        <v>410</v>
      </c>
      <c r="E20" s="419" t="s">
        <v>403</v>
      </c>
      <c r="F20" s="419" t="s">
        <v>404</v>
      </c>
    </row>
    <row r="21" spans="1:6" x14ac:dyDescent="0.45">
      <c r="A21" s="414" t="s">
        <v>408</v>
      </c>
      <c r="B21" s="412">
        <v>7500</v>
      </c>
      <c r="C21" s="412">
        <v>3000</v>
      </c>
      <c r="D21" s="412">
        <v>3000</v>
      </c>
      <c r="E21" s="412">
        <v>3000</v>
      </c>
      <c r="F21" s="412">
        <v>3000</v>
      </c>
    </row>
    <row r="22" spans="1:6" x14ac:dyDescent="0.45">
      <c r="A22" s="414" t="s">
        <v>409</v>
      </c>
      <c r="B22" s="412">
        <v>4000</v>
      </c>
      <c r="C22" s="412">
        <v>2000</v>
      </c>
      <c r="D22" s="412">
        <v>2000</v>
      </c>
      <c r="E22" s="412">
        <v>2000</v>
      </c>
      <c r="F22" s="412">
        <v>2000</v>
      </c>
    </row>
    <row r="51" spans="4:4" x14ac:dyDescent="0.45">
      <c r="D51" s="404"/>
    </row>
    <row r="52" spans="4:4" x14ac:dyDescent="0.45">
      <c r="D52" s="404" t="s">
        <v>386</v>
      </c>
    </row>
    <row r="53" spans="4:4" x14ac:dyDescent="0.45">
      <c r="D53" s="404" t="s">
        <v>387</v>
      </c>
    </row>
    <row r="54" spans="4:4" x14ac:dyDescent="0.45">
      <c r="D54" s="404"/>
    </row>
  </sheetData>
  <mergeCells count="16">
    <mergeCell ref="A1:P1"/>
    <mergeCell ref="A3:P3"/>
    <mergeCell ref="O5:P5"/>
    <mergeCell ref="C7:D7"/>
    <mergeCell ref="E7:F7"/>
    <mergeCell ref="G7:H7"/>
    <mergeCell ref="I7:J7"/>
    <mergeCell ref="K7:L7"/>
    <mergeCell ref="M7:N7"/>
    <mergeCell ref="O7:P7"/>
    <mergeCell ref="C5:D5"/>
    <mergeCell ref="E5:F5"/>
    <mergeCell ref="G5:H5"/>
    <mergeCell ref="I5:J5"/>
    <mergeCell ref="K5:L5"/>
    <mergeCell ref="M5:N5"/>
  </mergeCells>
  <dataValidations disablePrompts="1" count="1">
    <dataValidation type="list" allowBlank="1" showInputMessage="1" showErrorMessage="1" sqref="B15:B18" xr:uid="{00000000-0002-0000-0000-000000000000}">
      <formula1>$D$52:$D$53</formula1>
    </dataValidation>
  </dataValidations>
  <pageMargins left="0.25" right="0.25" top="0.75" bottom="0.75" header="0.3" footer="0.3"/>
  <pageSetup scale="55" fitToHeight="0" orientation="landscape" r:id="rId1"/>
  <headerFooter>
    <oddFooter>&amp;L&amp;F&amp;C&amp;A&amp;Rpage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8"/>
  <sheetViews>
    <sheetView zoomScale="85" zoomScaleNormal="85" workbookViewId="0">
      <selection activeCell="A2" sqref="A2"/>
    </sheetView>
  </sheetViews>
  <sheetFormatPr defaultColWidth="8.86328125" defaultRowHeight="13.5" x14ac:dyDescent="0.35"/>
  <cols>
    <col min="1" max="1" width="58.1328125" style="76" customWidth="1"/>
    <col min="2" max="2" width="48.265625" style="76" customWidth="1"/>
    <col min="3" max="3" width="19.265625" style="76" bestFit="1" customWidth="1"/>
    <col min="4" max="5" width="15.73046875" style="76" bestFit="1" customWidth="1"/>
    <col min="6" max="16384" width="8.86328125" style="76"/>
  </cols>
  <sheetData>
    <row r="1" spans="1:7" ht="15" x14ac:dyDescent="0.4">
      <c r="A1" s="461" t="s">
        <v>537</v>
      </c>
      <c r="B1" s="461"/>
      <c r="C1" s="421"/>
      <c r="D1" s="421"/>
      <c r="E1" s="421"/>
      <c r="F1" s="421"/>
      <c r="G1" s="421"/>
    </row>
    <row r="2" spans="1:7" ht="13.9" thickBot="1" x14ac:dyDescent="0.4"/>
    <row r="3" spans="1:7" ht="18" thickBot="1" x14ac:dyDescent="0.55000000000000004">
      <c r="A3" s="499" t="s">
        <v>285</v>
      </c>
      <c r="B3" s="500"/>
    </row>
    <row r="4" spans="1:7" ht="13.9" thickBot="1" x14ac:dyDescent="0.4"/>
    <row r="5" spans="1:7" ht="18" thickBot="1" x14ac:dyDescent="0.55000000000000004">
      <c r="A5" s="495" t="s">
        <v>236</v>
      </c>
      <c r="B5" s="496"/>
    </row>
    <row r="6" spans="1:7" ht="15.4" thickBot="1" x14ac:dyDescent="0.45">
      <c r="A6" s="90" t="s">
        <v>50</v>
      </c>
      <c r="B6" s="70" t="s">
        <v>51</v>
      </c>
    </row>
    <row r="7" spans="1:7" ht="15" x14ac:dyDescent="0.4">
      <c r="A7" s="91" t="s">
        <v>86</v>
      </c>
      <c r="B7" s="196">
        <f>'F-2 Claims Svcs Ops Costs'!Z13</f>
        <v>6000000</v>
      </c>
      <c r="D7" s="203"/>
    </row>
    <row r="8" spans="1:7" ht="15" x14ac:dyDescent="0.4">
      <c r="A8" s="92" t="s">
        <v>87</v>
      </c>
      <c r="B8" s="196">
        <f>'F-2 Claims Svcs Ops Costs'!Z14</f>
        <v>6066000</v>
      </c>
      <c r="D8" s="203"/>
    </row>
    <row r="9" spans="1:7" ht="15" x14ac:dyDescent="0.4">
      <c r="A9" s="92" t="s">
        <v>88</v>
      </c>
      <c r="B9" s="196">
        <f>'F-2 Claims Svcs Ops Costs'!Z15</f>
        <v>6132726</v>
      </c>
      <c r="D9" s="203"/>
    </row>
    <row r="10" spans="1:7" ht="15" x14ac:dyDescent="0.4">
      <c r="A10" s="92" t="s">
        <v>89</v>
      </c>
      <c r="B10" s="196">
        <f>'F-2 Claims Svcs Ops Costs'!Z16</f>
        <v>6200186.04</v>
      </c>
      <c r="D10" s="203"/>
      <c r="E10" s="203"/>
    </row>
    <row r="11" spans="1:7" ht="2.85" customHeight="1" x14ac:dyDescent="0.4">
      <c r="A11" s="94"/>
      <c r="B11" s="72"/>
    </row>
    <row r="12" spans="1:7" ht="15" x14ac:dyDescent="0.4">
      <c r="A12" s="95" t="s">
        <v>98</v>
      </c>
      <c r="B12" s="204">
        <f>SUM(B7:B11)</f>
        <v>24398912.039999999</v>
      </c>
    </row>
    <row r="13" spans="1:7" ht="2.85" customHeight="1" x14ac:dyDescent="0.4">
      <c r="A13" s="94"/>
      <c r="B13" s="72"/>
    </row>
    <row r="14" spans="1:7" ht="15" x14ac:dyDescent="0.4">
      <c r="A14" s="92" t="s">
        <v>90</v>
      </c>
      <c r="B14" s="196">
        <f>'F-2 Claims Svcs Ops Costs'!Z17</f>
        <v>6268388.04</v>
      </c>
      <c r="D14" s="203"/>
    </row>
    <row r="15" spans="1:7" ht="15" x14ac:dyDescent="0.4">
      <c r="A15" s="92" t="s">
        <v>91</v>
      </c>
      <c r="B15" s="198">
        <f>'F-2 Claims Svcs Ops Costs'!Z18</f>
        <v>6337340.2799999993</v>
      </c>
      <c r="D15" s="203"/>
    </row>
    <row r="16" spans="1:7" ht="15" x14ac:dyDescent="0.4">
      <c r="A16" s="92" t="s">
        <v>92</v>
      </c>
      <c r="B16" s="198">
        <f>'F-2 Claims Svcs Ops Costs'!Z19</f>
        <v>6407051.040000001</v>
      </c>
      <c r="D16" s="203"/>
    </row>
    <row r="17" spans="1:5" ht="15" x14ac:dyDescent="0.4">
      <c r="A17" s="159" t="s">
        <v>93</v>
      </c>
      <c r="B17" s="198">
        <f>'F-2 Claims Svcs Ops Costs'!Z20</f>
        <v>6477528.6000000006</v>
      </c>
      <c r="D17" s="203"/>
    </row>
    <row r="18" spans="1:5" ht="15" x14ac:dyDescent="0.4">
      <c r="A18" s="159" t="s">
        <v>94</v>
      </c>
      <c r="B18" s="198">
        <f>'F-2 Claims Svcs Ops Costs'!Z21</f>
        <v>6548781.3600000003</v>
      </c>
      <c r="D18" s="203"/>
    </row>
    <row r="19" spans="1:5" ht="2.85" customHeight="1" x14ac:dyDescent="0.4">
      <c r="A19" s="94"/>
      <c r="B19" s="72"/>
    </row>
    <row r="20" spans="1:5" ht="15" x14ac:dyDescent="0.4">
      <c r="A20" s="95" t="s">
        <v>98</v>
      </c>
      <c r="B20" s="197">
        <f>SUM(B14:B19)</f>
        <v>32039089.32</v>
      </c>
      <c r="E20" s="203"/>
    </row>
    <row r="21" spans="1:5" ht="2.85" customHeight="1" x14ac:dyDescent="0.4">
      <c r="A21" s="94"/>
      <c r="B21" s="72"/>
    </row>
    <row r="22" spans="1:5" ht="15.4" thickBot="1" x14ac:dyDescent="0.45">
      <c r="A22" s="73" t="s">
        <v>99</v>
      </c>
      <c r="B22" s="368">
        <f>B20+B12</f>
        <v>56438001.359999999</v>
      </c>
      <c r="C22" s="253">
        <f>'F-2 Claims Svcs Ops Costs'!C24</f>
        <v>56438001.359999999</v>
      </c>
      <c r="D22" s="369" t="s">
        <v>381</v>
      </c>
    </row>
    <row r="23" spans="1:5" ht="14.25" customHeight="1" x14ac:dyDescent="0.35"/>
    <row r="24" spans="1:5" ht="14.65" customHeight="1" x14ac:dyDescent="0.4">
      <c r="A24" s="497" t="s">
        <v>303</v>
      </c>
      <c r="B24" s="498"/>
    </row>
    <row r="25" spans="1:5" ht="17.850000000000001" customHeight="1" thickBot="1" x14ac:dyDescent="0.5">
      <c r="A25" s="501"/>
      <c r="B25" s="502"/>
    </row>
    <row r="26" spans="1:5" ht="18" thickBot="1" x14ac:dyDescent="0.55000000000000004">
      <c r="A26" s="495" t="s">
        <v>237</v>
      </c>
      <c r="B26" s="496"/>
    </row>
    <row r="27" spans="1:5" ht="15.4" thickBot="1" x14ac:dyDescent="0.45">
      <c r="A27" s="90" t="s">
        <v>50</v>
      </c>
      <c r="B27" s="70" t="s">
        <v>51</v>
      </c>
    </row>
    <row r="28" spans="1:5" ht="15" x14ac:dyDescent="0.4">
      <c r="A28" s="91" t="s">
        <v>67</v>
      </c>
      <c r="B28" s="196">
        <f>'G-2 Claims Svcs Ops Costs'!Z13</f>
        <v>600000</v>
      </c>
    </row>
    <row r="29" spans="1:5" ht="15" x14ac:dyDescent="0.4">
      <c r="A29" s="92" t="s">
        <v>68</v>
      </c>
      <c r="B29" s="196">
        <f>'G-2 Claims Svcs Ops Costs'!Z14</f>
        <v>606600</v>
      </c>
    </row>
    <row r="30" spans="1:5" ht="15" x14ac:dyDescent="0.4">
      <c r="A30" s="92" t="s">
        <v>69</v>
      </c>
      <c r="B30" s="196">
        <f>'G-2 Claims Svcs Ops Costs'!Z15</f>
        <v>613272.60000000009</v>
      </c>
    </row>
    <row r="31" spans="1:5" ht="15" x14ac:dyDescent="0.4">
      <c r="A31" s="92" t="s">
        <v>70</v>
      </c>
      <c r="B31" s="196">
        <f>'G-2 Claims Svcs Ops Costs'!Z16</f>
        <v>620018.64</v>
      </c>
    </row>
    <row r="32" spans="1:5" ht="2.85" customHeight="1" x14ac:dyDescent="0.4">
      <c r="A32" s="94"/>
      <c r="B32" s="72"/>
    </row>
    <row r="33" spans="1:4" ht="15" x14ac:dyDescent="0.4">
      <c r="A33" s="95" t="s">
        <v>331</v>
      </c>
      <c r="B33" s="204">
        <f>SUM(B28:B32)</f>
        <v>2439891.2400000002</v>
      </c>
    </row>
    <row r="34" spans="1:4" ht="2.85" customHeight="1" x14ac:dyDescent="0.4">
      <c r="A34" s="94"/>
      <c r="B34" s="72"/>
    </row>
    <row r="35" spans="1:4" ht="15" x14ac:dyDescent="0.4">
      <c r="A35" s="92" t="s">
        <v>71</v>
      </c>
      <c r="B35" s="198">
        <f>'G-2 Claims Svcs Ops Costs'!Z17</f>
        <v>626838.84</v>
      </c>
    </row>
    <row r="36" spans="1:4" ht="15" x14ac:dyDescent="0.4">
      <c r="A36" s="92" t="s">
        <v>72</v>
      </c>
      <c r="B36" s="198">
        <f>'G-2 Claims Svcs Ops Costs'!Z18</f>
        <v>633734.04</v>
      </c>
    </row>
    <row r="37" spans="1:4" ht="15" x14ac:dyDescent="0.4">
      <c r="A37" s="92" t="s">
        <v>73</v>
      </c>
      <c r="B37" s="198">
        <f>'G-2 Claims Svcs Ops Costs'!Z19</f>
        <v>640705.07999999996</v>
      </c>
    </row>
    <row r="38" spans="1:4" ht="15" x14ac:dyDescent="0.4">
      <c r="A38" s="159" t="s">
        <v>74</v>
      </c>
      <c r="B38" s="198">
        <f>'G-2 Claims Svcs Ops Costs'!Z20</f>
        <v>647752.80000000005</v>
      </c>
    </row>
    <row r="39" spans="1:4" ht="15" x14ac:dyDescent="0.4">
      <c r="A39" s="159" t="s">
        <v>75</v>
      </c>
      <c r="B39" s="198">
        <f>'G-2 Claims Svcs Ops Costs'!Z21</f>
        <v>654878.04</v>
      </c>
    </row>
    <row r="40" spans="1:4" ht="2.85" customHeight="1" x14ac:dyDescent="0.4">
      <c r="A40" s="94"/>
      <c r="B40" s="72"/>
    </row>
    <row r="41" spans="1:4" ht="15" x14ac:dyDescent="0.4">
      <c r="A41" s="95" t="s">
        <v>331</v>
      </c>
      <c r="B41" s="204">
        <f>SUM(B35:B40)</f>
        <v>3203908.8</v>
      </c>
    </row>
    <row r="42" spans="1:4" ht="2.85" customHeight="1" x14ac:dyDescent="0.4">
      <c r="A42" s="94"/>
      <c r="B42" s="72"/>
    </row>
    <row r="43" spans="1:4" ht="15.4" thickBot="1" x14ac:dyDescent="0.45">
      <c r="A43" s="73" t="s">
        <v>332</v>
      </c>
      <c r="B43" s="368">
        <f>B41+B33</f>
        <v>5643800.04</v>
      </c>
      <c r="C43" s="253">
        <f>'G-2 Claims Svcs Ops Costs'!C24</f>
        <v>5643800.04</v>
      </c>
      <c r="D43" s="369" t="s">
        <v>381</v>
      </c>
    </row>
    <row r="44" spans="1:4" ht="14.65" customHeight="1" x14ac:dyDescent="0.4">
      <c r="A44" s="503"/>
      <c r="B44" s="504"/>
    </row>
    <row r="45" spans="1:4" ht="14.65" customHeight="1" x14ac:dyDescent="0.4">
      <c r="A45" s="497" t="s">
        <v>304</v>
      </c>
      <c r="B45" s="498"/>
    </row>
    <row r="46" spans="1:4" ht="13.9" thickBot="1" x14ac:dyDescent="0.4"/>
    <row r="47" spans="1:4" ht="18" thickBot="1" x14ac:dyDescent="0.55000000000000004">
      <c r="A47" s="495" t="s">
        <v>241</v>
      </c>
      <c r="B47" s="496"/>
    </row>
    <row r="48" spans="1:4" ht="15.4" thickBot="1" x14ac:dyDescent="0.45">
      <c r="A48" s="90" t="s">
        <v>50</v>
      </c>
      <c r="B48" s="70" t="s">
        <v>51</v>
      </c>
    </row>
    <row r="49" spans="1:4" ht="15" x14ac:dyDescent="0.4">
      <c r="A49" s="91" t="s">
        <v>76</v>
      </c>
      <c r="B49" s="71">
        <f>'H-2 Claims Svcs Ops Costs'!Z13</f>
        <v>1200000</v>
      </c>
    </row>
    <row r="50" spans="1:4" ht="15" x14ac:dyDescent="0.4">
      <c r="A50" s="92" t="s">
        <v>77</v>
      </c>
      <c r="B50" s="71">
        <f>'H-2 Claims Svcs Ops Costs'!Z14</f>
        <v>1213200</v>
      </c>
    </row>
    <row r="51" spans="1:4" ht="15" x14ac:dyDescent="0.4">
      <c r="A51" s="92" t="s">
        <v>78</v>
      </c>
      <c r="B51" s="71">
        <f>'H-2 Claims Svcs Ops Costs'!Z15</f>
        <v>1226545.2000000002</v>
      </c>
    </row>
    <row r="52" spans="1:4" ht="15" x14ac:dyDescent="0.4">
      <c r="A52" s="92" t="s">
        <v>79</v>
      </c>
      <c r="B52" s="71">
        <f>'H-2 Claims Svcs Ops Costs'!Z16</f>
        <v>1240037.1599999999</v>
      </c>
    </row>
    <row r="53" spans="1:4" ht="2.85" customHeight="1" x14ac:dyDescent="0.4">
      <c r="A53" s="94"/>
      <c r="B53" s="72"/>
    </row>
    <row r="54" spans="1:4" ht="15" x14ac:dyDescent="0.4">
      <c r="A54" s="95" t="s">
        <v>333</v>
      </c>
      <c r="B54" s="149">
        <f>SUM(B49:B53)</f>
        <v>4879782.3600000003</v>
      </c>
    </row>
    <row r="55" spans="1:4" ht="2.85" customHeight="1" x14ac:dyDescent="0.4">
      <c r="A55" s="94"/>
      <c r="B55" s="72"/>
    </row>
    <row r="56" spans="1:4" ht="15" x14ac:dyDescent="0.4">
      <c r="A56" s="92" t="s">
        <v>80</v>
      </c>
      <c r="B56" s="93">
        <f>'H-2 Claims Svcs Ops Costs'!Z17</f>
        <v>1253677.56</v>
      </c>
    </row>
    <row r="57" spans="1:4" ht="15" x14ac:dyDescent="0.4">
      <c r="A57" s="92" t="s">
        <v>81</v>
      </c>
      <c r="B57" s="93">
        <f>'H-2 Claims Svcs Ops Costs'!Z18</f>
        <v>1267467.96</v>
      </c>
    </row>
    <row r="58" spans="1:4" ht="15" x14ac:dyDescent="0.4">
      <c r="A58" s="92" t="s">
        <v>82</v>
      </c>
      <c r="B58" s="93">
        <f>'H-2 Claims Svcs Ops Costs'!Z19</f>
        <v>1281410.1599999999</v>
      </c>
    </row>
    <row r="59" spans="1:4" ht="15" x14ac:dyDescent="0.4">
      <c r="A59" s="159" t="s">
        <v>83</v>
      </c>
      <c r="B59" s="93">
        <f>'H-2 Claims Svcs Ops Costs'!Z20</f>
        <v>1295505.72</v>
      </c>
    </row>
    <row r="60" spans="1:4" ht="15" x14ac:dyDescent="0.4">
      <c r="A60" s="159" t="s">
        <v>84</v>
      </c>
      <c r="B60" s="93">
        <f>'H-2 Claims Svcs Ops Costs'!Z21</f>
        <v>1309756.32</v>
      </c>
    </row>
    <row r="61" spans="1:4" ht="2.85" customHeight="1" x14ac:dyDescent="0.4">
      <c r="A61" s="94"/>
      <c r="B61" s="72"/>
    </row>
    <row r="62" spans="1:4" ht="15" x14ac:dyDescent="0.4">
      <c r="A62" s="95" t="s">
        <v>333</v>
      </c>
      <c r="B62" s="147">
        <f>SUM(B56:B61)</f>
        <v>6407817.7199999997</v>
      </c>
    </row>
    <row r="63" spans="1:4" ht="2.85" customHeight="1" x14ac:dyDescent="0.4">
      <c r="A63" s="94"/>
      <c r="B63" s="72"/>
    </row>
    <row r="64" spans="1:4" ht="15.4" thickBot="1" x14ac:dyDescent="0.45">
      <c r="A64" s="73" t="s">
        <v>334</v>
      </c>
      <c r="B64" s="148">
        <f>B62+B54</f>
        <v>11287600.08</v>
      </c>
      <c r="C64" s="253">
        <f>'H-2 Claims Svcs Ops Costs'!C24</f>
        <v>11287600.08</v>
      </c>
      <c r="D64" s="369" t="s">
        <v>381</v>
      </c>
    </row>
    <row r="65" spans="1:2" ht="15" x14ac:dyDescent="0.4">
      <c r="A65" s="74"/>
      <c r="B65" s="237"/>
    </row>
    <row r="66" spans="1:2" ht="18" customHeight="1" x14ac:dyDescent="0.4">
      <c r="A66" s="497" t="s">
        <v>305</v>
      </c>
      <c r="B66" s="498"/>
    </row>
    <row r="67" spans="1:2" ht="13.9" thickBot="1" x14ac:dyDescent="0.4"/>
    <row r="68" spans="1:2" ht="18" thickBot="1" x14ac:dyDescent="0.55000000000000004">
      <c r="A68" s="495" t="s">
        <v>342</v>
      </c>
      <c r="B68" s="496"/>
    </row>
    <row r="69" spans="1:2" ht="15.4" thickBot="1" x14ac:dyDescent="0.45">
      <c r="A69" s="90" t="s">
        <v>50</v>
      </c>
      <c r="B69" s="70" t="s">
        <v>51</v>
      </c>
    </row>
    <row r="70" spans="1:2" ht="15" x14ac:dyDescent="0.4">
      <c r="A70" s="91" t="s">
        <v>163</v>
      </c>
      <c r="B70" s="205">
        <f>'I-2 Claims Svcs Ops Costs'!Z13</f>
        <v>600000</v>
      </c>
    </row>
    <row r="71" spans="1:2" ht="15" x14ac:dyDescent="0.4">
      <c r="A71" s="92" t="s">
        <v>164</v>
      </c>
      <c r="B71" s="205">
        <f>'I-2 Claims Svcs Ops Costs'!Z14</f>
        <v>606600</v>
      </c>
    </row>
    <row r="72" spans="1:2" ht="15" x14ac:dyDescent="0.4">
      <c r="A72" s="92" t="s">
        <v>165</v>
      </c>
      <c r="B72" s="205">
        <f>'I-2 Claims Svcs Ops Costs'!Z15</f>
        <v>613272.60000000009</v>
      </c>
    </row>
    <row r="73" spans="1:2" ht="15" x14ac:dyDescent="0.4">
      <c r="A73" s="92" t="s">
        <v>166</v>
      </c>
      <c r="B73" s="205">
        <f>'I-2 Claims Svcs Ops Costs'!Z16</f>
        <v>620018.64</v>
      </c>
    </row>
    <row r="74" spans="1:2" ht="2.85" customHeight="1" x14ac:dyDescent="0.4">
      <c r="A74" s="94"/>
      <c r="B74" s="72">
        <v>0</v>
      </c>
    </row>
    <row r="75" spans="1:2" ht="15" x14ac:dyDescent="0.4">
      <c r="A75" s="95" t="s">
        <v>343</v>
      </c>
      <c r="B75" s="149">
        <f>SUM(B70:B74)</f>
        <v>2439891.2400000002</v>
      </c>
    </row>
    <row r="76" spans="1:2" ht="2.85" customHeight="1" x14ac:dyDescent="0.4">
      <c r="A76" s="94"/>
      <c r="B76" s="72"/>
    </row>
    <row r="77" spans="1:2" ht="15" x14ac:dyDescent="0.4">
      <c r="A77" s="92" t="s">
        <v>167</v>
      </c>
      <c r="B77" s="206">
        <f>'I-2 Claims Svcs Ops Costs'!Z17</f>
        <v>626838.84</v>
      </c>
    </row>
    <row r="78" spans="1:2" ht="15" x14ac:dyDescent="0.4">
      <c r="A78" s="92" t="s">
        <v>168</v>
      </c>
      <c r="B78" s="206">
        <f>'I-2 Claims Svcs Ops Costs'!Z18</f>
        <v>633734.04</v>
      </c>
    </row>
    <row r="79" spans="1:2" ht="15" x14ac:dyDescent="0.4">
      <c r="A79" s="92" t="s">
        <v>169</v>
      </c>
      <c r="B79" s="206">
        <f>'I-2 Claims Svcs Ops Costs'!Z19</f>
        <v>640705.07999999996</v>
      </c>
    </row>
    <row r="80" spans="1:2" ht="15" x14ac:dyDescent="0.4">
      <c r="A80" s="159" t="s">
        <v>170</v>
      </c>
      <c r="B80" s="206">
        <f>'I-2 Claims Svcs Ops Costs'!Z20</f>
        <v>647752.80000000005</v>
      </c>
    </row>
    <row r="81" spans="1:4" ht="15" x14ac:dyDescent="0.4">
      <c r="A81" s="159" t="s">
        <v>171</v>
      </c>
      <c r="B81" s="206">
        <f>'I-2 Claims Svcs Ops Costs'!Z21</f>
        <v>654878.04</v>
      </c>
    </row>
    <row r="82" spans="1:4" ht="2.85" customHeight="1" x14ac:dyDescent="0.4">
      <c r="A82" s="94"/>
      <c r="B82" s="72"/>
    </row>
    <row r="83" spans="1:4" ht="15" x14ac:dyDescent="0.4">
      <c r="A83" s="95" t="s">
        <v>343</v>
      </c>
      <c r="B83" s="147">
        <f>SUM(B77:B82)</f>
        <v>3203908.8</v>
      </c>
    </row>
    <row r="84" spans="1:4" ht="2.85" customHeight="1" x14ac:dyDescent="0.4">
      <c r="A84" s="94"/>
      <c r="B84" s="72"/>
    </row>
    <row r="85" spans="1:4" ht="15.4" thickBot="1" x14ac:dyDescent="0.45">
      <c r="A85" s="73" t="s">
        <v>344</v>
      </c>
      <c r="B85" s="148">
        <f>B83+B75</f>
        <v>5643800.04</v>
      </c>
      <c r="C85" s="253">
        <f>'I-2 Claims Svcs Ops Costs'!C24</f>
        <v>5643800.04</v>
      </c>
      <c r="D85" s="369" t="s">
        <v>381</v>
      </c>
    </row>
    <row r="87" spans="1:4" ht="27" customHeight="1" x14ac:dyDescent="0.4">
      <c r="A87" s="497" t="s">
        <v>306</v>
      </c>
      <c r="B87" s="498"/>
    </row>
    <row r="88" spans="1:4" ht="13.9" thickBot="1" x14ac:dyDescent="0.4"/>
    <row r="89" spans="1:4" ht="18" thickBot="1" x14ac:dyDescent="0.55000000000000004">
      <c r="A89" s="495" t="s">
        <v>467</v>
      </c>
      <c r="B89" s="496"/>
    </row>
    <row r="90" spans="1:4" ht="15.4" thickBot="1" x14ac:dyDescent="0.45">
      <c r="A90" s="90" t="s">
        <v>50</v>
      </c>
      <c r="B90" s="70" t="s">
        <v>51</v>
      </c>
    </row>
    <row r="91" spans="1:4" ht="15" x14ac:dyDescent="0.4">
      <c r="A91" s="91" t="s">
        <v>468</v>
      </c>
      <c r="B91" s="205">
        <f>'M-2 Claims Svcs Ops Costs'!Z13</f>
        <v>0</v>
      </c>
    </row>
    <row r="92" spans="1:4" ht="15" x14ac:dyDescent="0.4">
      <c r="A92" s="92" t="s">
        <v>469</v>
      </c>
      <c r="B92" s="205">
        <f>'M-2 Claims Svcs Ops Costs'!Z14</f>
        <v>0</v>
      </c>
    </row>
    <row r="93" spans="1:4" ht="15" x14ac:dyDescent="0.4">
      <c r="A93" s="92" t="s">
        <v>470</v>
      </c>
      <c r="B93" s="205">
        <f>'M-2 Claims Svcs Ops Costs'!Z15</f>
        <v>0</v>
      </c>
    </row>
    <row r="94" spans="1:4" ht="15" x14ac:dyDescent="0.4">
      <c r="A94" s="92" t="s">
        <v>471</v>
      </c>
      <c r="B94" s="205">
        <f>'M-2 Claims Svcs Ops Costs'!Z16</f>
        <v>0</v>
      </c>
    </row>
    <row r="95" spans="1:4" ht="15" x14ac:dyDescent="0.4">
      <c r="A95" s="94"/>
      <c r="B95" s="72">
        <v>0</v>
      </c>
    </row>
    <row r="96" spans="1:4" ht="15" x14ac:dyDescent="0.4">
      <c r="A96" s="95" t="s">
        <v>477</v>
      </c>
      <c r="B96" s="149">
        <f>SUM(B91:B95)</f>
        <v>0</v>
      </c>
    </row>
    <row r="97" spans="1:4" ht="15" x14ac:dyDescent="0.4">
      <c r="A97" s="94"/>
      <c r="B97" s="72"/>
    </row>
    <row r="98" spans="1:4" ht="15" x14ac:dyDescent="0.4">
      <c r="A98" s="92" t="s">
        <v>472</v>
      </c>
      <c r="B98" s="206">
        <f>'M-2 Claims Svcs Ops Costs'!Z17</f>
        <v>0</v>
      </c>
    </row>
    <row r="99" spans="1:4" ht="15" x14ac:dyDescent="0.4">
      <c r="A99" s="92" t="s">
        <v>473</v>
      </c>
      <c r="B99" s="206">
        <f>'M-2 Claims Svcs Ops Costs'!Z18</f>
        <v>0</v>
      </c>
    </row>
    <row r="100" spans="1:4" ht="15" x14ac:dyDescent="0.4">
      <c r="A100" s="92" t="s">
        <v>474</v>
      </c>
      <c r="B100" s="206">
        <f>'M-2 Claims Svcs Ops Costs'!Z19</f>
        <v>0</v>
      </c>
    </row>
    <row r="101" spans="1:4" ht="15" x14ac:dyDescent="0.4">
      <c r="A101" s="159" t="s">
        <v>475</v>
      </c>
      <c r="B101" s="206">
        <f>'M-2 Claims Svcs Ops Costs'!Z20</f>
        <v>0</v>
      </c>
    </row>
    <row r="102" spans="1:4" ht="15" x14ac:dyDescent="0.4">
      <c r="A102" s="159" t="s">
        <v>476</v>
      </c>
      <c r="B102" s="206">
        <f>'M-2 Claims Svcs Ops Costs'!Z21</f>
        <v>0</v>
      </c>
    </row>
    <row r="103" spans="1:4" ht="15" x14ac:dyDescent="0.4">
      <c r="A103" s="94"/>
      <c r="B103" s="72"/>
    </row>
    <row r="104" spans="1:4" ht="15" x14ac:dyDescent="0.4">
      <c r="A104" s="95" t="s">
        <v>477</v>
      </c>
      <c r="B104" s="147">
        <f>SUM(B98:B103)</f>
        <v>0</v>
      </c>
    </row>
    <row r="105" spans="1:4" ht="15" x14ac:dyDescent="0.4">
      <c r="A105" s="94"/>
      <c r="B105" s="72"/>
    </row>
    <row r="106" spans="1:4" ht="15.4" thickBot="1" x14ac:dyDescent="0.45">
      <c r="A106" s="73" t="s">
        <v>478</v>
      </c>
      <c r="B106" s="148">
        <f>B104+B96</f>
        <v>0</v>
      </c>
      <c r="C106" s="253">
        <f>'M-2 Claims Svcs Ops Costs'!C24</f>
        <v>0</v>
      </c>
      <c r="D106" s="369" t="s">
        <v>381</v>
      </c>
    </row>
    <row r="108" spans="1:4" ht="13.9" x14ac:dyDescent="0.4">
      <c r="A108" s="497" t="s">
        <v>306</v>
      </c>
      <c r="B108" s="498"/>
    </row>
  </sheetData>
  <mergeCells count="14">
    <mergeCell ref="A89:B89"/>
    <mergeCell ref="A108:B108"/>
    <mergeCell ref="A1:B1"/>
    <mergeCell ref="A87:B87"/>
    <mergeCell ref="A68:B68"/>
    <mergeCell ref="A47:B47"/>
    <mergeCell ref="A3:B3"/>
    <mergeCell ref="A5:B5"/>
    <mergeCell ref="A24:B24"/>
    <mergeCell ref="A25:B25"/>
    <mergeCell ref="A26:B26"/>
    <mergeCell ref="A44:B44"/>
    <mergeCell ref="A45:B45"/>
    <mergeCell ref="A66:B66"/>
  </mergeCells>
  <conditionalFormatting sqref="C22">
    <cfRule type="cellIs" dxfId="19" priority="9" operator="equal">
      <formula>B22</formula>
    </cfRule>
    <cfRule type="cellIs" dxfId="18" priority="10" operator="notEqual">
      <formula>B22</formula>
    </cfRule>
  </conditionalFormatting>
  <conditionalFormatting sqref="C43">
    <cfRule type="cellIs" dxfId="17" priority="7" operator="equal">
      <formula>B43</formula>
    </cfRule>
    <cfRule type="cellIs" dxfId="16" priority="8" operator="notEqual">
      <formula>B43</formula>
    </cfRule>
  </conditionalFormatting>
  <conditionalFormatting sqref="C64">
    <cfRule type="cellIs" dxfId="15" priority="5" operator="equal">
      <formula>B64</formula>
    </cfRule>
    <cfRule type="cellIs" dxfId="14" priority="6" operator="notEqual">
      <formula>B64</formula>
    </cfRule>
  </conditionalFormatting>
  <conditionalFormatting sqref="C85">
    <cfRule type="cellIs" dxfId="13" priority="3" operator="equal">
      <formula>B85</formula>
    </cfRule>
    <cfRule type="cellIs" dxfId="12" priority="4" operator="notEqual">
      <formula>B85</formula>
    </cfRule>
  </conditionalFormatting>
  <conditionalFormatting sqref="C106">
    <cfRule type="cellIs" dxfId="11" priority="1" operator="equal">
      <formula>B106</formula>
    </cfRule>
    <cfRule type="cellIs" dxfId="10" priority="2" operator="notEqual">
      <formula>B106</formula>
    </cfRule>
  </conditionalFormatting>
  <pageMargins left="0.7" right="0.7" top="0.75" bottom="0.75" header="0.3" footer="0.3"/>
  <pageSetup scale="80" fitToHeight="3" orientation="landscape" r:id="rId1"/>
  <headerFooter>
    <oddFooter>&amp;L&amp;F&amp;C&amp;A&amp;Rpage &amp;P of &amp;N</oddFooter>
  </headerFooter>
  <rowBreaks count="2" manualBreakCount="2">
    <brk id="45" max="16383" man="1"/>
    <brk id="8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98"/>
  <sheetViews>
    <sheetView zoomScale="85" zoomScaleNormal="85" workbookViewId="0">
      <selection sqref="A1:B1"/>
    </sheetView>
  </sheetViews>
  <sheetFormatPr defaultColWidth="9" defaultRowHeight="14.25" x14ac:dyDescent="0.45"/>
  <cols>
    <col min="1" max="1" width="68.1328125" style="96" customWidth="1"/>
    <col min="2" max="2" width="41.73046875" style="96" customWidth="1"/>
    <col min="3" max="3" width="18" style="96" bestFit="1" customWidth="1"/>
    <col min="4" max="16384" width="9" style="96"/>
  </cols>
  <sheetData>
    <row r="1" spans="1:2" ht="15.75" thickBot="1" x14ac:dyDescent="0.5">
      <c r="A1" s="461" t="s">
        <v>537</v>
      </c>
      <c r="B1" s="461"/>
    </row>
    <row r="2" spans="1:2" ht="14.65" thickBot="1" x14ac:dyDescent="0.5"/>
    <row r="3" spans="1:2" ht="18" thickBot="1" x14ac:dyDescent="0.55000000000000004">
      <c r="A3" s="499" t="s">
        <v>238</v>
      </c>
      <c r="B3" s="500"/>
    </row>
    <row r="4" spans="1:2" ht="14.65" thickBot="1" x14ac:dyDescent="0.5"/>
    <row r="5" spans="1:2" ht="18" thickBot="1" x14ac:dyDescent="0.55000000000000004">
      <c r="A5" s="495" t="s">
        <v>307</v>
      </c>
      <c r="B5" s="496"/>
    </row>
    <row r="6" spans="1:2" ht="15.75" thickBot="1" x14ac:dyDescent="0.5">
      <c r="A6" s="90" t="s">
        <v>50</v>
      </c>
      <c r="B6" s="70" t="s">
        <v>51</v>
      </c>
    </row>
    <row r="7" spans="1:2" ht="15.4" x14ac:dyDescent="0.45">
      <c r="A7" s="91" t="s">
        <v>110</v>
      </c>
      <c r="B7" s="196">
        <f>'F-3 Claims Svcs DDI Pool Cost'!C16</f>
        <v>0</v>
      </c>
    </row>
    <row r="8" spans="1:2" ht="15.4" x14ac:dyDescent="0.45">
      <c r="A8" s="97" t="s">
        <v>97</v>
      </c>
      <c r="B8" s="197">
        <f>B7</f>
        <v>0</v>
      </c>
    </row>
    <row r="9" spans="1:2" ht="15.4" x14ac:dyDescent="0.45">
      <c r="A9" s="98" t="s">
        <v>154</v>
      </c>
      <c r="B9" s="198">
        <f>'F-4 Claims Svcs Ops Pool Cost'!R13</f>
        <v>0</v>
      </c>
    </row>
    <row r="10" spans="1:2" ht="15.4" x14ac:dyDescent="0.45">
      <c r="A10" s="98" t="s">
        <v>155</v>
      </c>
      <c r="B10" s="198">
        <f>'F-4 Claims Svcs Ops Pool Cost'!R14</f>
        <v>0</v>
      </c>
    </row>
    <row r="11" spans="1:2" ht="15.4" x14ac:dyDescent="0.45">
      <c r="A11" s="98" t="s">
        <v>156</v>
      </c>
      <c r="B11" s="198">
        <f>'F-4 Claims Svcs Ops Pool Cost'!R15</f>
        <v>0</v>
      </c>
    </row>
    <row r="12" spans="1:2" ht="15.4" x14ac:dyDescent="0.45">
      <c r="A12" s="98" t="s">
        <v>157</v>
      </c>
      <c r="B12" s="198">
        <f>'F-4 Claims Svcs Ops Pool Cost'!R16</f>
        <v>0</v>
      </c>
    </row>
    <row r="13" spans="1:2" ht="15.4" x14ac:dyDescent="0.45">
      <c r="A13" s="99" t="s">
        <v>158</v>
      </c>
      <c r="B13" s="198">
        <f>'F-4 Claims Svcs Ops Pool Cost'!R17</f>
        <v>0</v>
      </c>
    </row>
    <row r="14" spans="1:2" ht="15.4" x14ac:dyDescent="0.45">
      <c r="A14" s="99" t="s">
        <v>159</v>
      </c>
      <c r="B14" s="198">
        <f>'F-4 Claims Svcs Ops Pool Cost'!R18</f>
        <v>0</v>
      </c>
    </row>
    <row r="15" spans="1:2" ht="15.4" x14ac:dyDescent="0.45">
      <c r="A15" s="99" t="s">
        <v>160</v>
      </c>
      <c r="B15" s="198">
        <f>'F-4 Claims Svcs Ops Pool Cost'!R19</f>
        <v>0</v>
      </c>
    </row>
    <row r="16" spans="1:2" ht="15.4" x14ac:dyDescent="0.45">
      <c r="A16" s="160" t="s">
        <v>161</v>
      </c>
      <c r="B16" s="198">
        <f>'F-4 Claims Svcs Ops Pool Cost'!R20</f>
        <v>0</v>
      </c>
    </row>
    <row r="17" spans="1:4" ht="15.4" x14ac:dyDescent="0.45">
      <c r="A17" s="160" t="s">
        <v>162</v>
      </c>
      <c r="B17" s="198">
        <f>'F-4 Claims Svcs Ops Pool Cost'!R21</f>
        <v>0</v>
      </c>
    </row>
    <row r="18" spans="1:4" ht="15.4" x14ac:dyDescent="0.45">
      <c r="A18" s="100" t="s">
        <v>96</v>
      </c>
      <c r="B18" s="197">
        <f>SUM(B9:B17)</f>
        <v>0</v>
      </c>
    </row>
    <row r="19" spans="1:4" ht="6" customHeight="1" x14ac:dyDescent="0.45">
      <c r="A19" s="94"/>
      <c r="B19" s="72"/>
    </row>
    <row r="20" spans="1:4" ht="15.75" thickBot="1" x14ac:dyDescent="0.5">
      <c r="A20" s="101" t="s">
        <v>95</v>
      </c>
      <c r="B20" s="199">
        <f>B18+B8</f>
        <v>0</v>
      </c>
      <c r="C20" s="253">
        <f>'F-3 Claims Svcs DDI Pool Cost'!C16+'F-4 Claims Svcs Ops Pool Cost'!D24</f>
        <v>0</v>
      </c>
      <c r="D20" s="369" t="s">
        <v>381</v>
      </c>
    </row>
    <row r="21" spans="1:4" ht="15.4" x14ac:dyDescent="0.45">
      <c r="A21" s="102"/>
      <c r="B21" s="75"/>
    </row>
    <row r="22" spans="1:4" ht="31.5" customHeight="1" x14ac:dyDescent="0.45">
      <c r="A22" s="505" t="s">
        <v>311</v>
      </c>
      <c r="B22" s="505"/>
    </row>
    <row r="23" spans="1:4" ht="14.65" thickBot="1" x14ac:dyDescent="0.5"/>
    <row r="24" spans="1:4" ht="18" thickBot="1" x14ac:dyDescent="0.55000000000000004">
      <c r="A24" s="495" t="s">
        <v>308</v>
      </c>
      <c r="B24" s="496"/>
    </row>
    <row r="25" spans="1:4" ht="15.75" thickBot="1" x14ac:dyDescent="0.5">
      <c r="A25" s="90" t="s">
        <v>50</v>
      </c>
      <c r="B25" s="70" t="s">
        <v>51</v>
      </c>
    </row>
    <row r="26" spans="1:4" ht="15.4" x14ac:dyDescent="0.45">
      <c r="A26" s="91" t="s">
        <v>111</v>
      </c>
      <c r="B26" s="196">
        <f>'G-3 Claims Svcs DDI Pool Cost'!C16</f>
        <v>0</v>
      </c>
    </row>
    <row r="27" spans="1:4" ht="15.4" x14ac:dyDescent="0.45">
      <c r="A27" s="97" t="s">
        <v>107</v>
      </c>
      <c r="B27" s="197">
        <f>B26</f>
        <v>0</v>
      </c>
    </row>
    <row r="28" spans="1:4" ht="15.4" x14ac:dyDescent="0.45">
      <c r="A28" s="98" t="s">
        <v>112</v>
      </c>
      <c r="B28" s="198">
        <f>'G-4 Claims Svcs Ops Pool Cost'!R13</f>
        <v>0</v>
      </c>
    </row>
    <row r="29" spans="1:4" ht="15.4" x14ac:dyDescent="0.45">
      <c r="A29" s="98" t="s">
        <v>113</v>
      </c>
      <c r="B29" s="198">
        <f>'G-4 Claims Svcs Ops Pool Cost'!R14</f>
        <v>0</v>
      </c>
    </row>
    <row r="30" spans="1:4" ht="15.4" x14ac:dyDescent="0.45">
      <c r="A30" s="98" t="s">
        <v>114</v>
      </c>
      <c r="B30" s="198">
        <f>'G-4 Claims Svcs Ops Pool Cost'!R15</f>
        <v>0</v>
      </c>
    </row>
    <row r="31" spans="1:4" ht="15.4" x14ac:dyDescent="0.45">
      <c r="A31" s="98" t="s">
        <v>115</v>
      </c>
      <c r="B31" s="198">
        <f>'G-4 Claims Svcs Ops Pool Cost'!R16</f>
        <v>0</v>
      </c>
    </row>
    <row r="32" spans="1:4" ht="15.4" x14ac:dyDescent="0.45">
      <c r="A32" s="99" t="s">
        <v>116</v>
      </c>
      <c r="B32" s="198">
        <f>'G-4 Claims Svcs Ops Pool Cost'!R17</f>
        <v>0</v>
      </c>
    </row>
    <row r="33" spans="1:4" ht="15.4" x14ac:dyDescent="0.45">
      <c r="A33" s="99" t="s">
        <v>117</v>
      </c>
      <c r="B33" s="198">
        <f>'G-4 Claims Svcs Ops Pool Cost'!R18</f>
        <v>0</v>
      </c>
    </row>
    <row r="34" spans="1:4" ht="15.4" x14ac:dyDescent="0.45">
      <c r="A34" s="99" t="s">
        <v>118</v>
      </c>
      <c r="B34" s="198">
        <f>'G-4 Claims Svcs Ops Pool Cost'!R19</f>
        <v>0</v>
      </c>
    </row>
    <row r="35" spans="1:4" ht="15.4" x14ac:dyDescent="0.45">
      <c r="A35" s="160" t="s">
        <v>119</v>
      </c>
      <c r="B35" s="198">
        <f>'G-4 Claims Svcs Ops Pool Cost'!R20</f>
        <v>0</v>
      </c>
    </row>
    <row r="36" spans="1:4" ht="15.4" x14ac:dyDescent="0.45">
      <c r="A36" s="160" t="s">
        <v>120</v>
      </c>
      <c r="B36" s="198">
        <f>'G-4 Claims Svcs Ops Pool Cost'!R21</f>
        <v>0</v>
      </c>
    </row>
    <row r="37" spans="1:4" ht="15.4" x14ac:dyDescent="0.45">
      <c r="A37" s="100" t="s">
        <v>108</v>
      </c>
      <c r="B37" s="197">
        <f>SUM(B28:B36)</f>
        <v>0</v>
      </c>
    </row>
    <row r="38" spans="1:4" ht="6" customHeight="1" x14ac:dyDescent="0.45">
      <c r="A38" s="94"/>
      <c r="B38" s="72"/>
    </row>
    <row r="39" spans="1:4" ht="15.75" thickBot="1" x14ac:dyDescent="0.5">
      <c r="A39" s="101" t="s">
        <v>109</v>
      </c>
      <c r="B39" s="199">
        <f>B37+B27</f>
        <v>0</v>
      </c>
      <c r="C39" s="253">
        <f>'G-3 Claims Svcs DDI Pool Cost'!C16+'G-4 Claims Svcs Ops Pool Cost'!D24</f>
        <v>0</v>
      </c>
      <c r="D39" s="369" t="s">
        <v>381</v>
      </c>
    </row>
    <row r="40" spans="1:4" ht="15.4" x14ac:dyDescent="0.45">
      <c r="A40" s="238"/>
      <c r="B40" s="239"/>
    </row>
    <row r="41" spans="1:4" ht="28.5" customHeight="1" x14ac:dyDescent="0.45">
      <c r="A41" s="505" t="s">
        <v>312</v>
      </c>
      <c r="B41" s="505"/>
    </row>
    <row r="42" spans="1:4" ht="14.65" thickBot="1" x14ac:dyDescent="0.5"/>
    <row r="43" spans="1:4" ht="17.25" customHeight="1" thickBot="1" x14ac:dyDescent="0.55000000000000004">
      <c r="A43" s="495" t="s">
        <v>309</v>
      </c>
      <c r="B43" s="496"/>
    </row>
    <row r="44" spans="1:4" ht="15.75" thickBot="1" x14ac:dyDescent="0.5">
      <c r="A44" s="90" t="s">
        <v>50</v>
      </c>
      <c r="B44" s="70" t="s">
        <v>51</v>
      </c>
    </row>
    <row r="45" spans="1:4" ht="15.4" x14ac:dyDescent="0.45">
      <c r="A45" s="91" t="s">
        <v>121</v>
      </c>
      <c r="B45" s="196">
        <f>'H-3 Claims Svcs DDI Pool Cost'!C16</f>
        <v>0</v>
      </c>
    </row>
    <row r="46" spans="1:4" ht="15.4" x14ac:dyDescent="0.45">
      <c r="A46" s="97" t="s">
        <v>242</v>
      </c>
      <c r="B46" s="197">
        <f>B45</f>
        <v>0</v>
      </c>
    </row>
    <row r="47" spans="1:4" ht="15.4" x14ac:dyDescent="0.45">
      <c r="A47" s="98" t="s">
        <v>172</v>
      </c>
      <c r="B47" s="198">
        <f>'H-4 Claims Svcs Ops Pool Cost'!R13</f>
        <v>0</v>
      </c>
    </row>
    <row r="48" spans="1:4" ht="15.4" x14ac:dyDescent="0.45">
      <c r="A48" s="98" t="s">
        <v>173</v>
      </c>
      <c r="B48" s="198">
        <f>'H-4 Claims Svcs Ops Pool Cost'!R14</f>
        <v>0</v>
      </c>
    </row>
    <row r="49" spans="1:4" ht="15.4" x14ac:dyDescent="0.45">
      <c r="A49" s="98" t="s">
        <v>174</v>
      </c>
      <c r="B49" s="198">
        <f>'H-4 Claims Svcs Ops Pool Cost'!R15</f>
        <v>0</v>
      </c>
    </row>
    <row r="50" spans="1:4" ht="15.4" x14ac:dyDescent="0.45">
      <c r="A50" s="98" t="s">
        <v>175</v>
      </c>
      <c r="B50" s="198">
        <f>'H-4 Claims Svcs Ops Pool Cost'!R16</f>
        <v>0</v>
      </c>
    </row>
    <row r="51" spans="1:4" ht="15.4" x14ac:dyDescent="0.45">
      <c r="A51" s="99" t="s">
        <v>176</v>
      </c>
      <c r="B51" s="198">
        <f>'H-4 Claims Svcs Ops Pool Cost'!R17</f>
        <v>0</v>
      </c>
    </row>
    <row r="52" spans="1:4" ht="15.4" x14ac:dyDescent="0.45">
      <c r="A52" s="160" t="s">
        <v>177</v>
      </c>
      <c r="B52" s="198">
        <f>'H-4 Claims Svcs Ops Pool Cost'!R18</f>
        <v>0</v>
      </c>
    </row>
    <row r="53" spans="1:4" ht="15.4" x14ac:dyDescent="0.45">
      <c r="A53" s="160" t="s">
        <v>178</v>
      </c>
      <c r="B53" s="198">
        <f>'H-4 Claims Svcs Ops Pool Cost'!R19</f>
        <v>0</v>
      </c>
    </row>
    <row r="54" spans="1:4" ht="15.4" x14ac:dyDescent="0.45">
      <c r="A54" s="160" t="s">
        <v>179</v>
      </c>
      <c r="B54" s="198">
        <f>'H-4 Claims Svcs Ops Pool Cost'!R20</f>
        <v>0</v>
      </c>
    </row>
    <row r="55" spans="1:4" ht="15.4" x14ac:dyDescent="0.45">
      <c r="A55" s="160" t="s">
        <v>180</v>
      </c>
      <c r="B55" s="198">
        <f>'H-4 Claims Svcs Ops Pool Cost'!R21</f>
        <v>0</v>
      </c>
    </row>
    <row r="56" spans="1:4" ht="15.4" x14ac:dyDescent="0.45">
      <c r="A56" s="100" t="s">
        <v>243</v>
      </c>
      <c r="B56" s="197">
        <f>SUM(B47:B55)</f>
        <v>0</v>
      </c>
    </row>
    <row r="57" spans="1:4" ht="6" customHeight="1" x14ac:dyDescent="0.45">
      <c r="A57" s="94"/>
      <c r="B57" s="72"/>
    </row>
    <row r="58" spans="1:4" ht="15.75" thickBot="1" x14ac:dyDescent="0.5">
      <c r="A58" s="101" t="s">
        <v>244</v>
      </c>
      <c r="B58" s="368">
        <f>B56+B46</f>
        <v>0</v>
      </c>
      <c r="C58" s="253">
        <f>'H-3 Claims Svcs DDI Pool Cost'!C16+'H-4 Claims Svcs Ops Pool Cost'!D24</f>
        <v>0</v>
      </c>
      <c r="D58" s="369" t="s">
        <v>381</v>
      </c>
    </row>
    <row r="59" spans="1:4" ht="15.4" x14ac:dyDescent="0.45">
      <c r="A59" s="238"/>
      <c r="B59" s="239"/>
      <c r="C59" s="240"/>
    </row>
    <row r="60" spans="1:4" ht="36" customHeight="1" x14ac:dyDescent="0.45">
      <c r="A60" s="505" t="s">
        <v>313</v>
      </c>
      <c r="B60" s="505"/>
      <c r="C60" s="240"/>
    </row>
    <row r="61" spans="1:4" ht="14.65" thickBot="1" x14ac:dyDescent="0.5"/>
    <row r="62" spans="1:4" ht="18" thickBot="1" x14ac:dyDescent="0.55000000000000004">
      <c r="A62" s="495" t="s">
        <v>310</v>
      </c>
      <c r="B62" s="496"/>
    </row>
    <row r="63" spans="1:4" ht="15.75" thickBot="1" x14ac:dyDescent="0.5">
      <c r="A63" s="90" t="s">
        <v>50</v>
      </c>
      <c r="B63" s="70" t="s">
        <v>51</v>
      </c>
    </row>
    <row r="64" spans="1:4" ht="15.4" x14ac:dyDescent="0.45">
      <c r="A64" s="91" t="s">
        <v>181</v>
      </c>
      <c r="B64" s="196">
        <f>'I-3 Claims Svcs DDI Pool Cost'!C16</f>
        <v>0</v>
      </c>
    </row>
    <row r="65" spans="1:4" ht="15.4" x14ac:dyDescent="0.45">
      <c r="A65" s="97" t="s">
        <v>246</v>
      </c>
      <c r="B65" s="197">
        <f>B64</f>
        <v>0</v>
      </c>
    </row>
    <row r="66" spans="1:4" ht="15.4" x14ac:dyDescent="0.45">
      <c r="A66" s="98" t="s">
        <v>182</v>
      </c>
      <c r="B66" s="198">
        <f>'I-4 Claims Svcs Ops Pool Cost'!R13</f>
        <v>0</v>
      </c>
    </row>
    <row r="67" spans="1:4" ht="15.4" x14ac:dyDescent="0.45">
      <c r="A67" s="98" t="s">
        <v>183</v>
      </c>
      <c r="B67" s="198">
        <f>'I-4 Claims Svcs Ops Pool Cost'!R14</f>
        <v>0</v>
      </c>
    </row>
    <row r="68" spans="1:4" ht="15.4" x14ac:dyDescent="0.45">
      <c r="A68" s="98" t="s">
        <v>184</v>
      </c>
      <c r="B68" s="198">
        <f>'I-4 Claims Svcs Ops Pool Cost'!R15</f>
        <v>0</v>
      </c>
    </row>
    <row r="69" spans="1:4" ht="15.4" x14ac:dyDescent="0.45">
      <c r="A69" s="98" t="s">
        <v>185</v>
      </c>
      <c r="B69" s="198">
        <f>'I-4 Claims Svcs Ops Pool Cost'!R16</f>
        <v>0</v>
      </c>
    </row>
    <row r="70" spans="1:4" ht="15.4" x14ac:dyDescent="0.45">
      <c r="A70" s="99" t="s">
        <v>186</v>
      </c>
      <c r="B70" s="198">
        <f>'I-4 Claims Svcs Ops Pool Cost'!R17</f>
        <v>0</v>
      </c>
    </row>
    <row r="71" spans="1:4" ht="15.4" x14ac:dyDescent="0.45">
      <c r="A71" s="99" t="s">
        <v>187</v>
      </c>
      <c r="B71" s="198">
        <f>'I-4 Claims Svcs Ops Pool Cost'!R18</f>
        <v>0</v>
      </c>
    </row>
    <row r="72" spans="1:4" ht="15.4" x14ac:dyDescent="0.45">
      <c r="A72" s="99" t="s">
        <v>188</v>
      </c>
      <c r="B72" s="198">
        <f>'I-4 Claims Svcs Ops Pool Cost'!R19</f>
        <v>0</v>
      </c>
    </row>
    <row r="73" spans="1:4" ht="15.4" x14ac:dyDescent="0.45">
      <c r="A73" s="160" t="s">
        <v>189</v>
      </c>
      <c r="B73" s="198">
        <f>'I-4 Claims Svcs Ops Pool Cost'!R20</f>
        <v>0</v>
      </c>
    </row>
    <row r="74" spans="1:4" ht="15.4" x14ac:dyDescent="0.45">
      <c r="A74" s="160" t="s">
        <v>190</v>
      </c>
      <c r="B74" s="198">
        <f>'I-4 Claims Svcs Ops Pool Cost'!R21</f>
        <v>0</v>
      </c>
    </row>
    <row r="75" spans="1:4" ht="15.4" x14ac:dyDescent="0.45">
      <c r="A75" s="100" t="s">
        <v>247</v>
      </c>
      <c r="B75" s="197">
        <f>SUM(B66:B74)</f>
        <v>0</v>
      </c>
    </row>
    <row r="76" spans="1:4" ht="6" customHeight="1" x14ac:dyDescent="0.45">
      <c r="A76" s="94"/>
      <c r="B76" s="72"/>
    </row>
    <row r="77" spans="1:4" ht="15.75" thickBot="1" x14ac:dyDescent="0.5">
      <c r="A77" s="101" t="s">
        <v>248</v>
      </c>
      <c r="B77" s="368">
        <f>B75+B65</f>
        <v>0</v>
      </c>
      <c r="C77" s="253">
        <f>'I-3 Claims Svcs DDI Pool Cost'!C16+'I-4 Claims Svcs Ops Pool Cost'!D24</f>
        <v>0</v>
      </c>
      <c r="D77" s="369" t="s">
        <v>381</v>
      </c>
    </row>
    <row r="79" spans="1:4" ht="30" customHeight="1" x14ac:dyDescent="0.45">
      <c r="A79" s="505" t="s">
        <v>314</v>
      </c>
      <c r="B79" s="505"/>
    </row>
    <row r="80" spans="1:4" ht="14.65" thickBot="1" x14ac:dyDescent="0.5"/>
    <row r="81" spans="1:4" ht="18" thickBot="1" x14ac:dyDescent="0.55000000000000004">
      <c r="A81" s="495" t="s">
        <v>489</v>
      </c>
      <c r="B81" s="496"/>
    </row>
    <row r="82" spans="1:4" ht="15.75" thickBot="1" x14ac:dyDescent="0.5">
      <c r="A82" s="90" t="s">
        <v>50</v>
      </c>
      <c r="B82" s="70" t="s">
        <v>51</v>
      </c>
    </row>
    <row r="83" spans="1:4" ht="15.4" x14ac:dyDescent="0.45">
      <c r="A83" s="91" t="s">
        <v>479</v>
      </c>
      <c r="B83" s="196">
        <f>'M-3 Claims Svcs DDI Pool Cost'!C16</f>
        <v>0</v>
      </c>
    </row>
    <row r="84" spans="1:4" ht="15.4" x14ac:dyDescent="0.45">
      <c r="A84" s="97" t="s">
        <v>490</v>
      </c>
      <c r="B84" s="197">
        <f>B83</f>
        <v>0</v>
      </c>
    </row>
    <row r="85" spans="1:4" ht="15.4" x14ac:dyDescent="0.45">
      <c r="A85" s="98" t="s">
        <v>480</v>
      </c>
      <c r="B85" s="198">
        <f>'M-4 Claims Svcs Ops Pool Cost'!R13</f>
        <v>0</v>
      </c>
    </row>
    <row r="86" spans="1:4" ht="15.4" x14ac:dyDescent="0.45">
      <c r="A86" s="98" t="s">
        <v>481</v>
      </c>
      <c r="B86" s="198">
        <f>'M-4 Claims Svcs Ops Pool Cost'!R14</f>
        <v>0</v>
      </c>
    </row>
    <row r="87" spans="1:4" ht="15.4" x14ac:dyDescent="0.45">
      <c r="A87" s="98" t="s">
        <v>482</v>
      </c>
      <c r="B87" s="198">
        <f>'M-4 Claims Svcs Ops Pool Cost'!R15</f>
        <v>0</v>
      </c>
    </row>
    <row r="88" spans="1:4" ht="15.4" x14ac:dyDescent="0.45">
      <c r="A88" s="98" t="s">
        <v>483</v>
      </c>
      <c r="B88" s="198">
        <f>'M-4 Claims Svcs Ops Pool Cost'!R16</f>
        <v>0</v>
      </c>
    </row>
    <row r="89" spans="1:4" ht="15.4" x14ac:dyDescent="0.45">
      <c r="A89" s="99" t="s">
        <v>484</v>
      </c>
      <c r="B89" s="198">
        <f>'M-4 Claims Svcs Ops Pool Cost'!R17</f>
        <v>0</v>
      </c>
    </row>
    <row r="90" spans="1:4" ht="15.4" x14ac:dyDescent="0.45">
      <c r="A90" s="99" t="s">
        <v>485</v>
      </c>
      <c r="B90" s="198">
        <f>'M-4 Claims Svcs Ops Pool Cost'!R18</f>
        <v>0</v>
      </c>
    </row>
    <row r="91" spans="1:4" ht="15.4" x14ac:dyDescent="0.45">
      <c r="A91" s="99" t="s">
        <v>486</v>
      </c>
      <c r="B91" s="198">
        <f>'M-4 Claims Svcs Ops Pool Cost'!R19</f>
        <v>0</v>
      </c>
    </row>
    <row r="92" spans="1:4" ht="15.4" x14ac:dyDescent="0.45">
      <c r="A92" s="160" t="s">
        <v>487</v>
      </c>
      <c r="B92" s="198">
        <f>'M-4 Claims Svcs Ops Pool Cost'!R20</f>
        <v>0</v>
      </c>
    </row>
    <row r="93" spans="1:4" ht="15.4" x14ac:dyDescent="0.45">
      <c r="A93" s="160" t="s">
        <v>488</v>
      </c>
      <c r="B93" s="198">
        <f>'M-4 Claims Svcs Ops Pool Cost'!R21</f>
        <v>0</v>
      </c>
    </row>
    <row r="94" spans="1:4" ht="15.4" x14ac:dyDescent="0.45">
      <c r="A94" s="100" t="s">
        <v>491</v>
      </c>
      <c r="B94" s="197">
        <f>SUM(B85:B93)</f>
        <v>0</v>
      </c>
    </row>
    <row r="95" spans="1:4" ht="15.4" x14ac:dyDescent="0.45">
      <c r="A95" s="94"/>
      <c r="B95" s="72"/>
    </row>
    <row r="96" spans="1:4" ht="15.75" thickBot="1" x14ac:dyDescent="0.5">
      <c r="A96" s="101" t="s">
        <v>492</v>
      </c>
      <c r="B96" s="368">
        <f>B94+B84</f>
        <v>0</v>
      </c>
      <c r="C96" s="253">
        <f>'M-3 Claims Svcs DDI Pool Cost'!C16+'M-4 Claims Svcs Ops Pool Cost'!D24</f>
        <v>0</v>
      </c>
      <c r="D96" s="369" t="s">
        <v>381</v>
      </c>
    </row>
    <row r="98" spans="1:2" ht="30.75" customHeight="1" x14ac:dyDescent="0.45">
      <c r="A98" s="505" t="s">
        <v>493</v>
      </c>
      <c r="B98" s="505"/>
    </row>
  </sheetData>
  <mergeCells count="12">
    <mergeCell ref="A81:B81"/>
    <mergeCell ref="A98:B98"/>
    <mergeCell ref="A1:B1"/>
    <mergeCell ref="A79:B79"/>
    <mergeCell ref="A41:B41"/>
    <mergeCell ref="A62:B62"/>
    <mergeCell ref="A3:B3"/>
    <mergeCell ref="A5:B5"/>
    <mergeCell ref="A22:B22"/>
    <mergeCell ref="A24:B24"/>
    <mergeCell ref="A43:B43"/>
    <mergeCell ref="A60:B60"/>
  </mergeCells>
  <conditionalFormatting sqref="C20">
    <cfRule type="cellIs" dxfId="9" priority="9" operator="equal">
      <formula>B20</formula>
    </cfRule>
    <cfRule type="cellIs" dxfId="8" priority="10" operator="notEqual">
      <formula>B20</formula>
    </cfRule>
  </conditionalFormatting>
  <conditionalFormatting sqref="C39">
    <cfRule type="cellIs" dxfId="7" priority="7" operator="equal">
      <formula>B39</formula>
    </cfRule>
    <cfRule type="cellIs" dxfId="6" priority="8" operator="notEqual">
      <formula>B39</formula>
    </cfRule>
  </conditionalFormatting>
  <conditionalFormatting sqref="C58">
    <cfRule type="cellIs" dxfId="5" priority="5" operator="equal">
      <formula>B58</formula>
    </cfRule>
    <cfRule type="cellIs" dxfId="4" priority="6" operator="notEqual">
      <formula>B58</formula>
    </cfRule>
  </conditionalFormatting>
  <conditionalFormatting sqref="C77">
    <cfRule type="cellIs" dxfId="3" priority="3" operator="equal">
      <formula>B77</formula>
    </cfRule>
    <cfRule type="cellIs" dxfId="2" priority="4" operator="notEqual">
      <formula>B77</formula>
    </cfRule>
  </conditionalFormatting>
  <conditionalFormatting sqref="C96">
    <cfRule type="cellIs" dxfId="1" priority="1" operator="equal">
      <formula>B96</formula>
    </cfRule>
    <cfRule type="cellIs" dxfId="0" priority="2" operator="notEqual">
      <formula>B96</formula>
    </cfRule>
  </conditionalFormatting>
  <pageMargins left="0.25" right="0.25" top="0.75" bottom="0.75" header="0.3" footer="0.3"/>
  <pageSetup fitToHeight="3" orientation="landscape" r:id="rId1"/>
  <headerFooter>
    <oddFooter>&amp;L&amp;F&amp;C&amp;A&amp;Rpage &amp;P of &amp;N</oddFooter>
  </headerFooter>
  <rowBreaks count="4" manualBreakCount="4">
    <brk id="23" max="1" man="1"/>
    <brk id="42" max="1" man="1"/>
    <brk id="61" max="1" man="1"/>
    <brk id="80" max="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72"/>
  <sheetViews>
    <sheetView zoomScale="85" zoomScaleNormal="85" workbookViewId="0">
      <selection sqref="A1:U1"/>
    </sheetView>
  </sheetViews>
  <sheetFormatPr defaultColWidth="8.86328125" defaultRowHeight="13.5" x14ac:dyDescent="0.35"/>
  <cols>
    <col min="1" max="1" width="33.73046875" style="1" customWidth="1"/>
    <col min="2" max="21" width="16.73046875" style="1" customWidth="1"/>
    <col min="22" max="16384" width="8.86328125" style="1"/>
  </cols>
  <sheetData>
    <row r="1" spans="1:23" ht="15" x14ac:dyDescent="0.4">
      <c r="A1" s="461" t="s">
        <v>537</v>
      </c>
      <c r="B1" s="461"/>
      <c r="C1" s="461"/>
      <c r="D1" s="461"/>
      <c r="E1" s="461"/>
      <c r="F1" s="461"/>
      <c r="G1" s="461"/>
      <c r="H1" s="461"/>
      <c r="I1" s="461"/>
      <c r="J1" s="461"/>
      <c r="K1" s="461"/>
      <c r="L1" s="461"/>
      <c r="M1" s="461"/>
      <c r="N1" s="461"/>
      <c r="O1" s="461"/>
      <c r="P1" s="461"/>
      <c r="Q1" s="461"/>
      <c r="R1" s="461"/>
      <c r="S1" s="461"/>
      <c r="T1" s="461"/>
      <c r="U1" s="461"/>
    </row>
    <row r="2" spans="1:23" ht="13.9" thickBot="1" x14ac:dyDescent="0.4"/>
    <row r="3" spans="1:23" ht="18" thickBot="1" x14ac:dyDescent="0.55000000000000004">
      <c r="A3" s="507" t="s">
        <v>286</v>
      </c>
      <c r="B3" s="508"/>
      <c r="C3" s="509"/>
      <c r="D3" s="509"/>
      <c r="E3" s="509"/>
      <c r="F3" s="509"/>
      <c r="G3" s="509"/>
      <c r="H3" s="509"/>
      <c r="I3" s="509"/>
      <c r="J3" s="509"/>
      <c r="K3" s="509"/>
      <c r="L3" s="509"/>
      <c r="M3" s="509"/>
      <c r="N3" s="509"/>
      <c r="O3" s="509"/>
      <c r="P3" s="509"/>
      <c r="Q3" s="509"/>
      <c r="R3" s="509"/>
      <c r="S3" s="509"/>
      <c r="T3" s="509"/>
      <c r="U3" s="510"/>
    </row>
    <row r="4" spans="1:23" ht="13.9" thickBot="1" x14ac:dyDescent="0.4"/>
    <row r="5" spans="1:23" ht="18" thickBot="1" x14ac:dyDescent="0.55000000000000004">
      <c r="A5" s="511" t="s">
        <v>1</v>
      </c>
      <c r="B5" s="512"/>
      <c r="C5" s="513"/>
      <c r="D5" s="513"/>
      <c r="E5" s="513"/>
      <c r="F5" s="513"/>
      <c r="G5" s="513"/>
      <c r="H5" s="513"/>
      <c r="I5" s="513"/>
      <c r="J5" s="513"/>
      <c r="K5" s="513"/>
      <c r="L5" s="513"/>
      <c r="M5" s="513"/>
      <c r="N5" s="513"/>
      <c r="O5" s="513"/>
      <c r="P5" s="513"/>
      <c r="Q5" s="513"/>
      <c r="R5" s="513"/>
      <c r="S5" s="513"/>
      <c r="T5" s="513"/>
      <c r="U5" s="514"/>
    </row>
    <row r="6" spans="1:23" ht="15.75" customHeight="1" x14ac:dyDescent="0.4">
      <c r="A6" s="515" t="s">
        <v>524</v>
      </c>
      <c r="B6" s="517" t="s">
        <v>2</v>
      </c>
      <c r="C6" s="518"/>
      <c r="D6" s="518"/>
      <c r="E6" s="518"/>
      <c r="F6" s="518"/>
      <c r="G6" s="518"/>
      <c r="H6" s="518"/>
      <c r="I6" s="518"/>
      <c r="J6" s="518"/>
      <c r="K6" s="518"/>
      <c r="L6" s="518"/>
      <c r="M6" s="518"/>
      <c r="N6" s="518"/>
      <c r="O6" s="518"/>
      <c r="P6" s="518"/>
      <c r="Q6" s="518"/>
      <c r="R6" s="518"/>
      <c r="S6" s="518"/>
      <c r="T6" s="518"/>
      <c r="U6" s="519"/>
    </row>
    <row r="7" spans="1:23" s="169" customFormat="1" ht="36.6" customHeight="1" thickBot="1" x14ac:dyDescent="0.45">
      <c r="A7" s="516"/>
      <c r="B7" s="9" t="s">
        <v>0</v>
      </c>
      <c r="C7" s="168" t="s">
        <v>315</v>
      </c>
      <c r="D7" s="10" t="s">
        <v>196</v>
      </c>
      <c r="E7" s="170" t="s">
        <v>220</v>
      </c>
      <c r="F7" s="10" t="s">
        <v>197</v>
      </c>
      <c r="G7" s="170" t="s">
        <v>221</v>
      </c>
      <c r="H7" s="10" t="s">
        <v>198</v>
      </c>
      <c r="I7" s="170" t="s">
        <v>222</v>
      </c>
      <c r="J7" s="10" t="s">
        <v>199</v>
      </c>
      <c r="K7" s="170" t="s">
        <v>223</v>
      </c>
      <c r="L7" s="170" t="s">
        <v>200</v>
      </c>
      <c r="M7" s="170" t="s">
        <v>224</v>
      </c>
      <c r="N7" s="170" t="s">
        <v>201</v>
      </c>
      <c r="O7" s="170" t="s">
        <v>225</v>
      </c>
      <c r="P7" s="170" t="s">
        <v>202</v>
      </c>
      <c r="Q7" s="170" t="s">
        <v>226</v>
      </c>
      <c r="R7" s="170" t="s">
        <v>203</v>
      </c>
      <c r="S7" s="170" t="s">
        <v>227</v>
      </c>
      <c r="T7" s="170" t="s">
        <v>204</v>
      </c>
      <c r="U7" s="170" t="s">
        <v>228</v>
      </c>
    </row>
    <row r="8" spans="1:23" ht="15" x14ac:dyDescent="0.4">
      <c r="A8" s="3" t="s">
        <v>3</v>
      </c>
      <c r="B8" s="171">
        <v>150</v>
      </c>
      <c r="C8" s="172">
        <f t="shared" ref="C8:C39" si="0">B8*$B$69</f>
        <v>150</v>
      </c>
      <c r="D8" s="171">
        <f>ROUND(B8*1.025,0)</f>
        <v>154</v>
      </c>
      <c r="E8" s="172">
        <f t="shared" ref="E8:E39" si="1">D8*$B$69</f>
        <v>154</v>
      </c>
      <c r="F8" s="171">
        <f>ROUND(D8*1.025,0)</f>
        <v>158</v>
      </c>
      <c r="G8" s="172">
        <f t="shared" ref="G8:G39" si="2">F8*$B$69</f>
        <v>158</v>
      </c>
      <c r="H8" s="171">
        <f>ROUND(F8*1.025,0)</f>
        <v>162</v>
      </c>
      <c r="I8" s="172">
        <f t="shared" ref="I8:I39" si="3">H8*$B$69</f>
        <v>162</v>
      </c>
      <c r="J8" s="171">
        <f>ROUND(H8*1.025,0)</f>
        <v>166</v>
      </c>
      <c r="K8" s="172">
        <f t="shared" ref="K8:K39" si="4">J8*$B$69</f>
        <v>166</v>
      </c>
      <c r="L8" s="171">
        <f>ROUND(J8*1.025,0)</f>
        <v>170</v>
      </c>
      <c r="M8" s="172">
        <f t="shared" ref="M8:M39" si="5">L8*$B$69</f>
        <v>170</v>
      </c>
      <c r="N8" s="171">
        <f>ROUND(L8*1.025,0)</f>
        <v>174</v>
      </c>
      <c r="O8" s="172">
        <f t="shared" ref="O8:O39" si="6">N8*$B$69</f>
        <v>174</v>
      </c>
      <c r="P8" s="171">
        <f>ROUND(N8*1.025,0)</f>
        <v>178</v>
      </c>
      <c r="Q8" s="172">
        <f t="shared" ref="Q8:Q39" si="7">P8*$B$69</f>
        <v>178</v>
      </c>
      <c r="R8" s="171">
        <f>ROUND(P8*1.025,0)</f>
        <v>182</v>
      </c>
      <c r="S8" s="172">
        <f t="shared" ref="S8:S39" si="8">R8*$B$69</f>
        <v>182</v>
      </c>
      <c r="T8" s="171">
        <f>ROUND(R8*1.025,0)</f>
        <v>187</v>
      </c>
      <c r="U8" s="172">
        <f t="shared" ref="U8:U39" si="9">T8*$B$69</f>
        <v>187</v>
      </c>
      <c r="W8" s="169"/>
    </row>
    <row r="9" spans="1:23" ht="15" x14ac:dyDescent="0.4">
      <c r="A9" s="3" t="s">
        <v>497</v>
      </c>
      <c r="B9" s="171">
        <v>140</v>
      </c>
      <c r="C9" s="172">
        <f t="shared" si="0"/>
        <v>140</v>
      </c>
      <c r="D9" s="171">
        <f t="shared" ref="D9:L60" si="10">ROUND(B9*1.025,0)</f>
        <v>144</v>
      </c>
      <c r="E9" s="172">
        <f t="shared" si="1"/>
        <v>144</v>
      </c>
      <c r="F9" s="171">
        <f t="shared" si="10"/>
        <v>148</v>
      </c>
      <c r="G9" s="172">
        <f t="shared" si="2"/>
        <v>148</v>
      </c>
      <c r="H9" s="171">
        <f t="shared" si="10"/>
        <v>152</v>
      </c>
      <c r="I9" s="172">
        <f t="shared" si="3"/>
        <v>152</v>
      </c>
      <c r="J9" s="171">
        <f t="shared" si="10"/>
        <v>156</v>
      </c>
      <c r="K9" s="172">
        <f t="shared" si="4"/>
        <v>156</v>
      </c>
      <c r="L9" s="171">
        <f t="shared" si="10"/>
        <v>160</v>
      </c>
      <c r="M9" s="172">
        <f t="shared" si="5"/>
        <v>160</v>
      </c>
      <c r="N9" s="171">
        <f t="shared" ref="N9:N60" si="11">ROUND(L9*1.025,0)</f>
        <v>164</v>
      </c>
      <c r="O9" s="172">
        <f t="shared" si="6"/>
        <v>164</v>
      </c>
      <c r="P9" s="171">
        <f t="shared" ref="P9:P60" si="12">ROUND(N9*1.025,0)</f>
        <v>168</v>
      </c>
      <c r="Q9" s="172">
        <f t="shared" si="7"/>
        <v>168</v>
      </c>
      <c r="R9" s="171">
        <f t="shared" ref="R9:R60" si="13">ROUND(P9*1.025,0)</f>
        <v>172</v>
      </c>
      <c r="S9" s="172">
        <f t="shared" si="8"/>
        <v>172</v>
      </c>
      <c r="T9" s="171">
        <f t="shared" ref="T9:T60" si="14">ROUND(R9*1.025,0)</f>
        <v>176</v>
      </c>
      <c r="U9" s="172">
        <f t="shared" si="9"/>
        <v>176</v>
      </c>
    </row>
    <row r="10" spans="1:23" ht="15" x14ac:dyDescent="0.4">
      <c r="A10" s="103" t="s">
        <v>4</v>
      </c>
      <c r="B10" s="171">
        <v>150</v>
      </c>
      <c r="C10" s="172">
        <f t="shared" si="0"/>
        <v>150</v>
      </c>
      <c r="D10" s="171">
        <f t="shared" si="10"/>
        <v>154</v>
      </c>
      <c r="E10" s="172">
        <f t="shared" si="1"/>
        <v>154</v>
      </c>
      <c r="F10" s="171">
        <f t="shared" si="10"/>
        <v>158</v>
      </c>
      <c r="G10" s="172">
        <f t="shared" si="2"/>
        <v>158</v>
      </c>
      <c r="H10" s="171">
        <f t="shared" si="10"/>
        <v>162</v>
      </c>
      <c r="I10" s="172">
        <f t="shared" si="3"/>
        <v>162</v>
      </c>
      <c r="J10" s="171">
        <f t="shared" si="10"/>
        <v>166</v>
      </c>
      <c r="K10" s="172">
        <f t="shared" si="4"/>
        <v>166</v>
      </c>
      <c r="L10" s="171">
        <f t="shared" si="10"/>
        <v>170</v>
      </c>
      <c r="M10" s="172">
        <f t="shared" si="5"/>
        <v>170</v>
      </c>
      <c r="N10" s="171">
        <f t="shared" si="11"/>
        <v>174</v>
      </c>
      <c r="O10" s="172">
        <f t="shared" si="6"/>
        <v>174</v>
      </c>
      <c r="P10" s="171">
        <f t="shared" si="12"/>
        <v>178</v>
      </c>
      <c r="Q10" s="172">
        <f t="shared" si="7"/>
        <v>178</v>
      </c>
      <c r="R10" s="171">
        <f t="shared" si="13"/>
        <v>182</v>
      </c>
      <c r="S10" s="172">
        <f t="shared" si="8"/>
        <v>182</v>
      </c>
      <c r="T10" s="171">
        <f t="shared" si="14"/>
        <v>187</v>
      </c>
      <c r="U10" s="172">
        <f t="shared" si="9"/>
        <v>187</v>
      </c>
    </row>
    <row r="11" spans="1:23" ht="15" x14ac:dyDescent="0.4">
      <c r="A11" s="103" t="s">
        <v>498</v>
      </c>
      <c r="B11" s="171">
        <v>140</v>
      </c>
      <c r="C11" s="172">
        <f t="shared" si="0"/>
        <v>140</v>
      </c>
      <c r="D11" s="171">
        <f t="shared" si="10"/>
        <v>144</v>
      </c>
      <c r="E11" s="172">
        <f t="shared" si="1"/>
        <v>144</v>
      </c>
      <c r="F11" s="171">
        <f t="shared" si="10"/>
        <v>148</v>
      </c>
      <c r="G11" s="172">
        <f t="shared" si="2"/>
        <v>148</v>
      </c>
      <c r="H11" s="171">
        <f t="shared" si="10"/>
        <v>152</v>
      </c>
      <c r="I11" s="172">
        <f t="shared" si="3"/>
        <v>152</v>
      </c>
      <c r="J11" s="171">
        <f t="shared" si="10"/>
        <v>156</v>
      </c>
      <c r="K11" s="172">
        <f t="shared" si="4"/>
        <v>156</v>
      </c>
      <c r="L11" s="171">
        <f t="shared" si="10"/>
        <v>160</v>
      </c>
      <c r="M11" s="172">
        <f t="shared" si="5"/>
        <v>160</v>
      </c>
      <c r="N11" s="171">
        <f t="shared" si="11"/>
        <v>164</v>
      </c>
      <c r="O11" s="172">
        <f t="shared" si="6"/>
        <v>164</v>
      </c>
      <c r="P11" s="171">
        <f t="shared" si="12"/>
        <v>168</v>
      </c>
      <c r="Q11" s="172">
        <f t="shared" si="7"/>
        <v>168</v>
      </c>
      <c r="R11" s="171">
        <f t="shared" si="13"/>
        <v>172</v>
      </c>
      <c r="S11" s="172">
        <f t="shared" si="8"/>
        <v>172</v>
      </c>
      <c r="T11" s="171">
        <f t="shared" si="14"/>
        <v>176</v>
      </c>
      <c r="U11" s="172">
        <f t="shared" si="9"/>
        <v>176</v>
      </c>
    </row>
    <row r="12" spans="1:23" ht="15" x14ac:dyDescent="0.4">
      <c r="A12" s="103" t="s">
        <v>499</v>
      </c>
      <c r="B12" s="171">
        <v>120</v>
      </c>
      <c r="C12" s="172">
        <f t="shared" si="0"/>
        <v>120</v>
      </c>
      <c r="D12" s="171">
        <f t="shared" si="10"/>
        <v>123</v>
      </c>
      <c r="E12" s="172">
        <f t="shared" si="1"/>
        <v>123</v>
      </c>
      <c r="F12" s="171">
        <f t="shared" si="10"/>
        <v>126</v>
      </c>
      <c r="G12" s="172">
        <f t="shared" si="2"/>
        <v>126</v>
      </c>
      <c r="H12" s="171">
        <f t="shared" si="10"/>
        <v>129</v>
      </c>
      <c r="I12" s="172">
        <f t="shared" si="3"/>
        <v>129</v>
      </c>
      <c r="J12" s="171">
        <f t="shared" si="10"/>
        <v>132</v>
      </c>
      <c r="K12" s="172">
        <f t="shared" si="4"/>
        <v>132</v>
      </c>
      <c r="L12" s="171">
        <f t="shared" si="10"/>
        <v>135</v>
      </c>
      <c r="M12" s="172">
        <f t="shared" si="5"/>
        <v>135</v>
      </c>
      <c r="N12" s="171">
        <f t="shared" si="11"/>
        <v>138</v>
      </c>
      <c r="O12" s="172">
        <f t="shared" si="6"/>
        <v>138</v>
      </c>
      <c r="P12" s="171">
        <f t="shared" si="12"/>
        <v>141</v>
      </c>
      <c r="Q12" s="172">
        <f t="shared" si="7"/>
        <v>141</v>
      </c>
      <c r="R12" s="171">
        <f t="shared" si="13"/>
        <v>145</v>
      </c>
      <c r="S12" s="172">
        <f t="shared" si="8"/>
        <v>145</v>
      </c>
      <c r="T12" s="171">
        <f t="shared" si="14"/>
        <v>149</v>
      </c>
      <c r="U12" s="172">
        <f t="shared" si="9"/>
        <v>149</v>
      </c>
    </row>
    <row r="13" spans="1:23" ht="15" x14ac:dyDescent="0.4">
      <c r="A13" s="3" t="s">
        <v>500</v>
      </c>
      <c r="B13" s="171">
        <v>120</v>
      </c>
      <c r="C13" s="172">
        <f t="shared" si="0"/>
        <v>120</v>
      </c>
      <c r="D13" s="171">
        <f t="shared" si="10"/>
        <v>123</v>
      </c>
      <c r="E13" s="172">
        <f t="shared" si="1"/>
        <v>123</v>
      </c>
      <c r="F13" s="171">
        <f t="shared" si="10"/>
        <v>126</v>
      </c>
      <c r="G13" s="172">
        <f t="shared" si="2"/>
        <v>126</v>
      </c>
      <c r="H13" s="171">
        <f t="shared" si="10"/>
        <v>129</v>
      </c>
      <c r="I13" s="172">
        <f t="shared" si="3"/>
        <v>129</v>
      </c>
      <c r="J13" s="171">
        <f t="shared" si="10"/>
        <v>132</v>
      </c>
      <c r="K13" s="172">
        <f t="shared" si="4"/>
        <v>132</v>
      </c>
      <c r="L13" s="171">
        <f t="shared" si="10"/>
        <v>135</v>
      </c>
      <c r="M13" s="172">
        <f t="shared" si="5"/>
        <v>135</v>
      </c>
      <c r="N13" s="171">
        <f t="shared" si="11"/>
        <v>138</v>
      </c>
      <c r="O13" s="172">
        <f t="shared" si="6"/>
        <v>138</v>
      </c>
      <c r="P13" s="171">
        <f t="shared" si="12"/>
        <v>141</v>
      </c>
      <c r="Q13" s="172">
        <f t="shared" si="7"/>
        <v>141</v>
      </c>
      <c r="R13" s="171">
        <f t="shared" si="13"/>
        <v>145</v>
      </c>
      <c r="S13" s="172">
        <f t="shared" si="8"/>
        <v>145</v>
      </c>
      <c r="T13" s="171">
        <f t="shared" si="14"/>
        <v>149</v>
      </c>
      <c r="U13" s="172">
        <f t="shared" si="9"/>
        <v>149</v>
      </c>
    </row>
    <row r="14" spans="1:23" ht="15" x14ac:dyDescent="0.4">
      <c r="A14" s="3" t="s">
        <v>501</v>
      </c>
      <c r="B14" s="171">
        <v>120</v>
      </c>
      <c r="C14" s="172">
        <f t="shared" si="0"/>
        <v>120</v>
      </c>
      <c r="D14" s="171">
        <f t="shared" si="10"/>
        <v>123</v>
      </c>
      <c r="E14" s="172">
        <f t="shared" si="1"/>
        <v>123</v>
      </c>
      <c r="F14" s="171">
        <f t="shared" si="10"/>
        <v>126</v>
      </c>
      <c r="G14" s="172">
        <f t="shared" si="2"/>
        <v>126</v>
      </c>
      <c r="H14" s="171">
        <f t="shared" si="10"/>
        <v>129</v>
      </c>
      <c r="I14" s="172">
        <f t="shared" si="3"/>
        <v>129</v>
      </c>
      <c r="J14" s="171">
        <f t="shared" si="10"/>
        <v>132</v>
      </c>
      <c r="K14" s="172">
        <f t="shared" si="4"/>
        <v>132</v>
      </c>
      <c r="L14" s="171">
        <f t="shared" si="10"/>
        <v>135</v>
      </c>
      <c r="M14" s="172">
        <f t="shared" si="5"/>
        <v>135</v>
      </c>
      <c r="N14" s="171">
        <f t="shared" si="11"/>
        <v>138</v>
      </c>
      <c r="O14" s="172">
        <f t="shared" si="6"/>
        <v>138</v>
      </c>
      <c r="P14" s="171">
        <f t="shared" si="12"/>
        <v>141</v>
      </c>
      <c r="Q14" s="172">
        <f t="shared" si="7"/>
        <v>141</v>
      </c>
      <c r="R14" s="171">
        <f t="shared" si="13"/>
        <v>145</v>
      </c>
      <c r="S14" s="172">
        <f t="shared" si="8"/>
        <v>145</v>
      </c>
      <c r="T14" s="171">
        <f t="shared" si="14"/>
        <v>149</v>
      </c>
      <c r="U14" s="172">
        <f t="shared" si="9"/>
        <v>149</v>
      </c>
    </row>
    <row r="15" spans="1:23" ht="15" x14ac:dyDescent="0.4">
      <c r="A15" s="3" t="s">
        <v>132</v>
      </c>
      <c r="B15" s="171">
        <v>110</v>
      </c>
      <c r="C15" s="172">
        <f t="shared" si="0"/>
        <v>110</v>
      </c>
      <c r="D15" s="171">
        <f t="shared" si="10"/>
        <v>113</v>
      </c>
      <c r="E15" s="172">
        <f t="shared" si="1"/>
        <v>113</v>
      </c>
      <c r="F15" s="171">
        <f t="shared" si="10"/>
        <v>116</v>
      </c>
      <c r="G15" s="172">
        <f t="shared" si="2"/>
        <v>116</v>
      </c>
      <c r="H15" s="171">
        <f t="shared" si="10"/>
        <v>119</v>
      </c>
      <c r="I15" s="172">
        <f t="shared" si="3"/>
        <v>119</v>
      </c>
      <c r="J15" s="171">
        <f t="shared" si="10"/>
        <v>122</v>
      </c>
      <c r="K15" s="172">
        <f t="shared" si="4"/>
        <v>122</v>
      </c>
      <c r="L15" s="171">
        <f t="shared" si="10"/>
        <v>125</v>
      </c>
      <c r="M15" s="172">
        <f t="shared" si="5"/>
        <v>125</v>
      </c>
      <c r="N15" s="171">
        <f t="shared" si="11"/>
        <v>128</v>
      </c>
      <c r="O15" s="172">
        <f t="shared" si="6"/>
        <v>128</v>
      </c>
      <c r="P15" s="171">
        <f t="shared" si="12"/>
        <v>131</v>
      </c>
      <c r="Q15" s="172">
        <f t="shared" si="7"/>
        <v>131</v>
      </c>
      <c r="R15" s="171">
        <f t="shared" si="13"/>
        <v>134</v>
      </c>
      <c r="S15" s="172">
        <f t="shared" si="8"/>
        <v>134</v>
      </c>
      <c r="T15" s="171">
        <f t="shared" si="14"/>
        <v>137</v>
      </c>
      <c r="U15" s="172">
        <f t="shared" si="9"/>
        <v>137</v>
      </c>
    </row>
    <row r="16" spans="1:23" ht="15" x14ac:dyDescent="0.4">
      <c r="A16" s="3" t="s">
        <v>502</v>
      </c>
      <c r="B16" s="171">
        <v>140</v>
      </c>
      <c r="C16" s="172">
        <f t="shared" si="0"/>
        <v>140</v>
      </c>
      <c r="D16" s="171">
        <f t="shared" si="10"/>
        <v>144</v>
      </c>
      <c r="E16" s="172">
        <f t="shared" si="1"/>
        <v>144</v>
      </c>
      <c r="F16" s="171">
        <f t="shared" si="10"/>
        <v>148</v>
      </c>
      <c r="G16" s="172">
        <f t="shared" si="2"/>
        <v>148</v>
      </c>
      <c r="H16" s="171">
        <f t="shared" si="10"/>
        <v>152</v>
      </c>
      <c r="I16" s="172">
        <f t="shared" si="3"/>
        <v>152</v>
      </c>
      <c r="J16" s="171">
        <f t="shared" si="10"/>
        <v>156</v>
      </c>
      <c r="K16" s="172">
        <f t="shared" si="4"/>
        <v>156</v>
      </c>
      <c r="L16" s="171">
        <f t="shared" si="10"/>
        <v>160</v>
      </c>
      <c r="M16" s="172">
        <f t="shared" si="5"/>
        <v>160</v>
      </c>
      <c r="N16" s="171">
        <f t="shared" si="11"/>
        <v>164</v>
      </c>
      <c r="O16" s="172">
        <f t="shared" si="6"/>
        <v>164</v>
      </c>
      <c r="P16" s="171">
        <f t="shared" si="12"/>
        <v>168</v>
      </c>
      <c r="Q16" s="172">
        <f t="shared" si="7"/>
        <v>168</v>
      </c>
      <c r="R16" s="171">
        <f t="shared" si="13"/>
        <v>172</v>
      </c>
      <c r="S16" s="172">
        <f t="shared" si="8"/>
        <v>172</v>
      </c>
      <c r="T16" s="171">
        <f t="shared" si="14"/>
        <v>176</v>
      </c>
      <c r="U16" s="172">
        <f t="shared" si="9"/>
        <v>176</v>
      </c>
    </row>
    <row r="17" spans="1:21" ht="15" x14ac:dyDescent="0.4">
      <c r="A17" s="3" t="s">
        <v>503</v>
      </c>
      <c r="B17" s="171">
        <v>120</v>
      </c>
      <c r="C17" s="172">
        <f t="shared" si="0"/>
        <v>120</v>
      </c>
      <c r="D17" s="171">
        <f t="shared" si="10"/>
        <v>123</v>
      </c>
      <c r="E17" s="172">
        <f t="shared" si="1"/>
        <v>123</v>
      </c>
      <c r="F17" s="171">
        <f t="shared" si="10"/>
        <v>126</v>
      </c>
      <c r="G17" s="172">
        <f t="shared" si="2"/>
        <v>126</v>
      </c>
      <c r="H17" s="171">
        <f t="shared" si="10"/>
        <v>129</v>
      </c>
      <c r="I17" s="172">
        <f t="shared" si="3"/>
        <v>129</v>
      </c>
      <c r="J17" s="171">
        <f t="shared" si="10"/>
        <v>132</v>
      </c>
      <c r="K17" s="172">
        <f t="shared" si="4"/>
        <v>132</v>
      </c>
      <c r="L17" s="171">
        <f t="shared" si="10"/>
        <v>135</v>
      </c>
      <c r="M17" s="172">
        <f t="shared" si="5"/>
        <v>135</v>
      </c>
      <c r="N17" s="171">
        <f t="shared" si="11"/>
        <v>138</v>
      </c>
      <c r="O17" s="172">
        <f t="shared" si="6"/>
        <v>138</v>
      </c>
      <c r="P17" s="171">
        <f t="shared" si="12"/>
        <v>141</v>
      </c>
      <c r="Q17" s="172">
        <f t="shared" si="7"/>
        <v>141</v>
      </c>
      <c r="R17" s="171">
        <f t="shared" si="13"/>
        <v>145</v>
      </c>
      <c r="S17" s="172">
        <f t="shared" si="8"/>
        <v>145</v>
      </c>
      <c r="T17" s="171">
        <f t="shared" si="14"/>
        <v>149</v>
      </c>
      <c r="U17" s="172">
        <f t="shared" si="9"/>
        <v>149</v>
      </c>
    </row>
    <row r="18" spans="1:21" ht="15" x14ac:dyDescent="0.4">
      <c r="A18" s="3" t="s">
        <v>504</v>
      </c>
      <c r="B18" s="171">
        <v>130</v>
      </c>
      <c r="C18" s="172">
        <f t="shared" si="0"/>
        <v>130</v>
      </c>
      <c r="D18" s="171">
        <f t="shared" si="10"/>
        <v>133</v>
      </c>
      <c r="E18" s="172">
        <f t="shared" si="1"/>
        <v>133</v>
      </c>
      <c r="F18" s="171">
        <f t="shared" si="10"/>
        <v>136</v>
      </c>
      <c r="G18" s="172">
        <f t="shared" si="2"/>
        <v>136</v>
      </c>
      <c r="H18" s="171">
        <f t="shared" si="10"/>
        <v>139</v>
      </c>
      <c r="I18" s="172">
        <f t="shared" si="3"/>
        <v>139</v>
      </c>
      <c r="J18" s="171">
        <f t="shared" si="10"/>
        <v>142</v>
      </c>
      <c r="K18" s="172">
        <f t="shared" si="4"/>
        <v>142</v>
      </c>
      <c r="L18" s="171">
        <f t="shared" si="10"/>
        <v>146</v>
      </c>
      <c r="M18" s="172">
        <f t="shared" si="5"/>
        <v>146</v>
      </c>
      <c r="N18" s="171">
        <f t="shared" si="11"/>
        <v>150</v>
      </c>
      <c r="O18" s="172">
        <f t="shared" si="6"/>
        <v>150</v>
      </c>
      <c r="P18" s="171">
        <f t="shared" si="12"/>
        <v>154</v>
      </c>
      <c r="Q18" s="172">
        <f t="shared" si="7"/>
        <v>154</v>
      </c>
      <c r="R18" s="171">
        <f t="shared" si="13"/>
        <v>158</v>
      </c>
      <c r="S18" s="172">
        <f t="shared" si="8"/>
        <v>158</v>
      </c>
      <c r="T18" s="171">
        <f t="shared" si="14"/>
        <v>162</v>
      </c>
      <c r="U18" s="172">
        <f t="shared" si="9"/>
        <v>162</v>
      </c>
    </row>
    <row r="19" spans="1:21" ht="15" x14ac:dyDescent="0.4">
      <c r="A19" s="3" t="s">
        <v>128</v>
      </c>
      <c r="B19" s="171">
        <v>120</v>
      </c>
      <c r="C19" s="172">
        <f t="shared" si="0"/>
        <v>120</v>
      </c>
      <c r="D19" s="171">
        <f t="shared" si="10"/>
        <v>123</v>
      </c>
      <c r="E19" s="172">
        <f t="shared" si="1"/>
        <v>123</v>
      </c>
      <c r="F19" s="171">
        <f t="shared" si="10"/>
        <v>126</v>
      </c>
      <c r="G19" s="172">
        <f t="shared" si="2"/>
        <v>126</v>
      </c>
      <c r="H19" s="171">
        <f t="shared" si="10"/>
        <v>129</v>
      </c>
      <c r="I19" s="172">
        <f t="shared" si="3"/>
        <v>129</v>
      </c>
      <c r="J19" s="171">
        <f t="shared" si="10"/>
        <v>132</v>
      </c>
      <c r="K19" s="172">
        <f t="shared" si="4"/>
        <v>132</v>
      </c>
      <c r="L19" s="171">
        <f t="shared" si="10"/>
        <v>135</v>
      </c>
      <c r="M19" s="172">
        <f t="shared" si="5"/>
        <v>135</v>
      </c>
      <c r="N19" s="171">
        <f t="shared" si="11"/>
        <v>138</v>
      </c>
      <c r="O19" s="172">
        <f t="shared" si="6"/>
        <v>138</v>
      </c>
      <c r="P19" s="171">
        <f t="shared" si="12"/>
        <v>141</v>
      </c>
      <c r="Q19" s="172">
        <f t="shared" si="7"/>
        <v>141</v>
      </c>
      <c r="R19" s="171">
        <f t="shared" si="13"/>
        <v>145</v>
      </c>
      <c r="S19" s="172">
        <f t="shared" si="8"/>
        <v>145</v>
      </c>
      <c r="T19" s="171">
        <f t="shared" si="14"/>
        <v>149</v>
      </c>
      <c r="U19" s="172">
        <f t="shared" si="9"/>
        <v>149</v>
      </c>
    </row>
    <row r="20" spans="1:21" ht="15" x14ac:dyDescent="0.4">
      <c r="A20" s="3" t="s">
        <v>505</v>
      </c>
      <c r="B20" s="171">
        <v>100</v>
      </c>
      <c r="C20" s="172">
        <f t="shared" si="0"/>
        <v>100</v>
      </c>
      <c r="D20" s="171">
        <f t="shared" si="10"/>
        <v>103</v>
      </c>
      <c r="E20" s="172">
        <f t="shared" si="1"/>
        <v>103</v>
      </c>
      <c r="F20" s="171">
        <f t="shared" si="10"/>
        <v>106</v>
      </c>
      <c r="G20" s="172">
        <f t="shared" si="2"/>
        <v>106</v>
      </c>
      <c r="H20" s="171">
        <f t="shared" si="10"/>
        <v>109</v>
      </c>
      <c r="I20" s="172">
        <f t="shared" si="3"/>
        <v>109</v>
      </c>
      <c r="J20" s="171">
        <f t="shared" si="10"/>
        <v>112</v>
      </c>
      <c r="K20" s="172">
        <f t="shared" si="4"/>
        <v>112</v>
      </c>
      <c r="L20" s="171">
        <f t="shared" si="10"/>
        <v>115</v>
      </c>
      <c r="M20" s="172">
        <f t="shared" si="5"/>
        <v>115</v>
      </c>
      <c r="N20" s="171">
        <f t="shared" si="11"/>
        <v>118</v>
      </c>
      <c r="O20" s="172">
        <f t="shared" si="6"/>
        <v>118</v>
      </c>
      <c r="P20" s="171">
        <f t="shared" si="12"/>
        <v>121</v>
      </c>
      <c r="Q20" s="172">
        <f t="shared" si="7"/>
        <v>121</v>
      </c>
      <c r="R20" s="171">
        <f t="shared" si="13"/>
        <v>124</v>
      </c>
      <c r="S20" s="172">
        <f t="shared" si="8"/>
        <v>124</v>
      </c>
      <c r="T20" s="171">
        <f t="shared" si="14"/>
        <v>127</v>
      </c>
      <c r="U20" s="172">
        <f t="shared" si="9"/>
        <v>127</v>
      </c>
    </row>
    <row r="21" spans="1:21" ht="15" x14ac:dyDescent="0.4">
      <c r="A21" s="3" t="s">
        <v>506</v>
      </c>
      <c r="B21" s="171">
        <v>110</v>
      </c>
      <c r="C21" s="172">
        <f t="shared" si="0"/>
        <v>110</v>
      </c>
      <c r="D21" s="171">
        <f t="shared" si="10"/>
        <v>113</v>
      </c>
      <c r="E21" s="172">
        <f t="shared" si="1"/>
        <v>113</v>
      </c>
      <c r="F21" s="171">
        <f t="shared" si="10"/>
        <v>116</v>
      </c>
      <c r="G21" s="172">
        <f t="shared" si="2"/>
        <v>116</v>
      </c>
      <c r="H21" s="171">
        <f t="shared" si="10"/>
        <v>119</v>
      </c>
      <c r="I21" s="172">
        <f t="shared" si="3"/>
        <v>119</v>
      </c>
      <c r="J21" s="171">
        <f t="shared" si="10"/>
        <v>122</v>
      </c>
      <c r="K21" s="172">
        <f t="shared" si="4"/>
        <v>122</v>
      </c>
      <c r="L21" s="171">
        <f t="shared" si="10"/>
        <v>125</v>
      </c>
      <c r="M21" s="172">
        <f t="shared" si="5"/>
        <v>125</v>
      </c>
      <c r="N21" s="171">
        <f t="shared" si="11"/>
        <v>128</v>
      </c>
      <c r="O21" s="172">
        <f t="shared" si="6"/>
        <v>128</v>
      </c>
      <c r="P21" s="171">
        <f t="shared" si="12"/>
        <v>131</v>
      </c>
      <c r="Q21" s="172">
        <f t="shared" si="7"/>
        <v>131</v>
      </c>
      <c r="R21" s="171">
        <f t="shared" si="13"/>
        <v>134</v>
      </c>
      <c r="S21" s="172">
        <f t="shared" si="8"/>
        <v>134</v>
      </c>
      <c r="T21" s="171">
        <f t="shared" si="14"/>
        <v>137</v>
      </c>
      <c r="U21" s="172">
        <f t="shared" si="9"/>
        <v>137</v>
      </c>
    </row>
    <row r="22" spans="1:21" ht="15" x14ac:dyDescent="0.4">
      <c r="A22" s="3" t="s">
        <v>507</v>
      </c>
      <c r="B22" s="171">
        <v>110</v>
      </c>
      <c r="C22" s="172">
        <f t="shared" si="0"/>
        <v>110</v>
      </c>
      <c r="D22" s="171">
        <f t="shared" si="10"/>
        <v>113</v>
      </c>
      <c r="E22" s="172">
        <f t="shared" si="1"/>
        <v>113</v>
      </c>
      <c r="F22" s="171">
        <f t="shared" si="10"/>
        <v>116</v>
      </c>
      <c r="G22" s="172">
        <f t="shared" si="2"/>
        <v>116</v>
      </c>
      <c r="H22" s="171">
        <f t="shared" si="10"/>
        <v>119</v>
      </c>
      <c r="I22" s="172">
        <f t="shared" si="3"/>
        <v>119</v>
      </c>
      <c r="J22" s="171">
        <f t="shared" si="10"/>
        <v>122</v>
      </c>
      <c r="K22" s="172">
        <f t="shared" si="4"/>
        <v>122</v>
      </c>
      <c r="L22" s="171">
        <f t="shared" si="10"/>
        <v>125</v>
      </c>
      <c r="M22" s="172">
        <f t="shared" si="5"/>
        <v>125</v>
      </c>
      <c r="N22" s="171">
        <f t="shared" si="11"/>
        <v>128</v>
      </c>
      <c r="O22" s="172">
        <f t="shared" si="6"/>
        <v>128</v>
      </c>
      <c r="P22" s="171">
        <f t="shared" si="12"/>
        <v>131</v>
      </c>
      <c r="Q22" s="172">
        <f t="shared" si="7"/>
        <v>131</v>
      </c>
      <c r="R22" s="171">
        <f t="shared" si="13"/>
        <v>134</v>
      </c>
      <c r="S22" s="172">
        <f t="shared" si="8"/>
        <v>134</v>
      </c>
      <c r="T22" s="171">
        <f t="shared" si="14"/>
        <v>137</v>
      </c>
      <c r="U22" s="172">
        <f t="shared" si="9"/>
        <v>137</v>
      </c>
    </row>
    <row r="23" spans="1:21" ht="15" x14ac:dyDescent="0.4">
      <c r="A23" s="3" t="s">
        <v>508</v>
      </c>
      <c r="B23" s="171">
        <v>100</v>
      </c>
      <c r="C23" s="172">
        <f t="shared" si="0"/>
        <v>100</v>
      </c>
      <c r="D23" s="171">
        <f t="shared" si="10"/>
        <v>103</v>
      </c>
      <c r="E23" s="172">
        <f t="shared" si="1"/>
        <v>103</v>
      </c>
      <c r="F23" s="171">
        <f t="shared" si="10"/>
        <v>106</v>
      </c>
      <c r="G23" s="172">
        <f t="shared" si="2"/>
        <v>106</v>
      </c>
      <c r="H23" s="171">
        <f t="shared" si="10"/>
        <v>109</v>
      </c>
      <c r="I23" s="172">
        <f t="shared" si="3"/>
        <v>109</v>
      </c>
      <c r="J23" s="171">
        <f t="shared" si="10"/>
        <v>112</v>
      </c>
      <c r="K23" s="172">
        <f t="shared" si="4"/>
        <v>112</v>
      </c>
      <c r="L23" s="171">
        <f t="shared" si="10"/>
        <v>115</v>
      </c>
      <c r="M23" s="172">
        <f t="shared" si="5"/>
        <v>115</v>
      </c>
      <c r="N23" s="171">
        <f t="shared" si="11"/>
        <v>118</v>
      </c>
      <c r="O23" s="172">
        <f t="shared" si="6"/>
        <v>118</v>
      </c>
      <c r="P23" s="171">
        <f t="shared" si="12"/>
        <v>121</v>
      </c>
      <c r="Q23" s="172">
        <f t="shared" si="7"/>
        <v>121</v>
      </c>
      <c r="R23" s="171">
        <f t="shared" si="13"/>
        <v>124</v>
      </c>
      <c r="S23" s="172">
        <f t="shared" si="8"/>
        <v>124</v>
      </c>
      <c r="T23" s="171">
        <f t="shared" si="14"/>
        <v>127</v>
      </c>
      <c r="U23" s="172">
        <f t="shared" si="9"/>
        <v>127</v>
      </c>
    </row>
    <row r="24" spans="1:21" ht="15" x14ac:dyDescent="0.4">
      <c r="A24" s="3" t="s">
        <v>130</v>
      </c>
      <c r="B24" s="171">
        <v>100</v>
      </c>
      <c r="C24" s="172">
        <f t="shared" si="0"/>
        <v>100</v>
      </c>
      <c r="D24" s="171">
        <f t="shared" si="10"/>
        <v>103</v>
      </c>
      <c r="E24" s="172">
        <f t="shared" si="1"/>
        <v>103</v>
      </c>
      <c r="F24" s="171">
        <f t="shared" si="10"/>
        <v>106</v>
      </c>
      <c r="G24" s="172">
        <f t="shared" si="2"/>
        <v>106</v>
      </c>
      <c r="H24" s="171">
        <f t="shared" si="10"/>
        <v>109</v>
      </c>
      <c r="I24" s="172">
        <f t="shared" si="3"/>
        <v>109</v>
      </c>
      <c r="J24" s="171">
        <f t="shared" si="10"/>
        <v>112</v>
      </c>
      <c r="K24" s="172">
        <f t="shared" si="4"/>
        <v>112</v>
      </c>
      <c r="L24" s="171">
        <f t="shared" si="10"/>
        <v>115</v>
      </c>
      <c r="M24" s="172">
        <f t="shared" si="5"/>
        <v>115</v>
      </c>
      <c r="N24" s="171">
        <f t="shared" si="11"/>
        <v>118</v>
      </c>
      <c r="O24" s="172">
        <f t="shared" si="6"/>
        <v>118</v>
      </c>
      <c r="P24" s="171">
        <f t="shared" si="12"/>
        <v>121</v>
      </c>
      <c r="Q24" s="172">
        <f t="shared" si="7"/>
        <v>121</v>
      </c>
      <c r="R24" s="171">
        <f t="shared" si="13"/>
        <v>124</v>
      </c>
      <c r="S24" s="172">
        <f t="shared" si="8"/>
        <v>124</v>
      </c>
      <c r="T24" s="171">
        <f t="shared" si="14"/>
        <v>127</v>
      </c>
      <c r="U24" s="172">
        <f t="shared" si="9"/>
        <v>127</v>
      </c>
    </row>
    <row r="25" spans="1:21" ht="15" x14ac:dyDescent="0.4">
      <c r="A25" s="3" t="s">
        <v>129</v>
      </c>
      <c r="B25" s="171">
        <v>110</v>
      </c>
      <c r="C25" s="172">
        <f t="shared" si="0"/>
        <v>110</v>
      </c>
      <c r="D25" s="171">
        <f t="shared" si="10"/>
        <v>113</v>
      </c>
      <c r="E25" s="172">
        <f t="shared" si="1"/>
        <v>113</v>
      </c>
      <c r="F25" s="171">
        <f t="shared" si="10"/>
        <v>116</v>
      </c>
      <c r="G25" s="172">
        <f t="shared" si="2"/>
        <v>116</v>
      </c>
      <c r="H25" s="171">
        <f t="shared" si="10"/>
        <v>119</v>
      </c>
      <c r="I25" s="172">
        <f t="shared" si="3"/>
        <v>119</v>
      </c>
      <c r="J25" s="171">
        <f t="shared" si="10"/>
        <v>122</v>
      </c>
      <c r="K25" s="172">
        <f t="shared" si="4"/>
        <v>122</v>
      </c>
      <c r="L25" s="171">
        <f t="shared" si="10"/>
        <v>125</v>
      </c>
      <c r="M25" s="172">
        <f t="shared" si="5"/>
        <v>125</v>
      </c>
      <c r="N25" s="171">
        <f t="shared" si="11"/>
        <v>128</v>
      </c>
      <c r="O25" s="172">
        <f t="shared" si="6"/>
        <v>128</v>
      </c>
      <c r="P25" s="171">
        <f t="shared" si="12"/>
        <v>131</v>
      </c>
      <c r="Q25" s="172">
        <f t="shared" si="7"/>
        <v>131</v>
      </c>
      <c r="R25" s="171">
        <f t="shared" si="13"/>
        <v>134</v>
      </c>
      <c r="S25" s="172">
        <f t="shared" si="8"/>
        <v>134</v>
      </c>
      <c r="T25" s="171">
        <f t="shared" si="14"/>
        <v>137</v>
      </c>
      <c r="U25" s="172">
        <f t="shared" si="9"/>
        <v>137</v>
      </c>
    </row>
    <row r="26" spans="1:21" ht="15" x14ac:dyDescent="0.4">
      <c r="A26" s="3" t="s">
        <v>509</v>
      </c>
      <c r="B26" s="171">
        <v>120</v>
      </c>
      <c r="C26" s="172">
        <f t="shared" si="0"/>
        <v>120</v>
      </c>
      <c r="D26" s="171">
        <f t="shared" si="10"/>
        <v>123</v>
      </c>
      <c r="E26" s="172">
        <f t="shared" si="1"/>
        <v>123</v>
      </c>
      <c r="F26" s="171">
        <f t="shared" si="10"/>
        <v>126</v>
      </c>
      <c r="G26" s="172">
        <f t="shared" si="2"/>
        <v>126</v>
      </c>
      <c r="H26" s="171">
        <f t="shared" si="10"/>
        <v>129</v>
      </c>
      <c r="I26" s="172">
        <f t="shared" si="3"/>
        <v>129</v>
      </c>
      <c r="J26" s="171">
        <f t="shared" si="10"/>
        <v>132</v>
      </c>
      <c r="K26" s="172">
        <f t="shared" si="4"/>
        <v>132</v>
      </c>
      <c r="L26" s="171">
        <f t="shared" si="10"/>
        <v>135</v>
      </c>
      <c r="M26" s="172">
        <f t="shared" si="5"/>
        <v>135</v>
      </c>
      <c r="N26" s="171">
        <f t="shared" si="11"/>
        <v>138</v>
      </c>
      <c r="O26" s="172">
        <f t="shared" si="6"/>
        <v>138</v>
      </c>
      <c r="P26" s="171">
        <f t="shared" si="12"/>
        <v>141</v>
      </c>
      <c r="Q26" s="172">
        <f t="shared" si="7"/>
        <v>141</v>
      </c>
      <c r="R26" s="171">
        <f t="shared" si="13"/>
        <v>145</v>
      </c>
      <c r="S26" s="172">
        <f t="shared" si="8"/>
        <v>145</v>
      </c>
      <c r="T26" s="171">
        <f t="shared" si="14"/>
        <v>149</v>
      </c>
      <c r="U26" s="172">
        <f t="shared" si="9"/>
        <v>149</v>
      </c>
    </row>
    <row r="27" spans="1:21" ht="15" x14ac:dyDescent="0.4">
      <c r="A27" s="3" t="s">
        <v>131</v>
      </c>
      <c r="B27" s="171">
        <v>110</v>
      </c>
      <c r="C27" s="172">
        <f t="shared" si="0"/>
        <v>110</v>
      </c>
      <c r="D27" s="171">
        <f t="shared" si="10"/>
        <v>113</v>
      </c>
      <c r="E27" s="172">
        <f t="shared" si="1"/>
        <v>113</v>
      </c>
      <c r="F27" s="171">
        <f t="shared" si="10"/>
        <v>116</v>
      </c>
      <c r="G27" s="172">
        <f t="shared" si="2"/>
        <v>116</v>
      </c>
      <c r="H27" s="171">
        <f t="shared" si="10"/>
        <v>119</v>
      </c>
      <c r="I27" s="172">
        <f t="shared" si="3"/>
        <v>119</v>
      </c>
      <c r="J27" s="171">
        <f t="shared" si="10"/>
        <v>122</v>
      </c>
      <c r="K27" s="172">
        <f t="shared" si="4"/>
        <v>122</v>
      </c>
      <c r="L27" s="171">
        <f t="shared" si="10"/>
        <v>125</v>
      </c>
      <c r="M27" s="172">
        <f t="shared" si="5"/>
        <v>125</v>
      </c>
      <c r="N27" s="171">
        <f t="shared" si="11"/>
        <v>128</v>
      </c>
      <c r="O27" s="172">
        <f t="shared" si="6"/>
        <v>128</v>
      </c>
      <c r="P27" s="171">
        <f t="shared" si="12"/>
        <v>131</v>
      </c>
      <c r="Q27" s="172">
        <f t="shared" si="7"/>
        <v>131</v>
      </c>
      <c r="R27" s="171">
        <f t="shared" si="13"/>
        <v>134</v>
      </c>
      <c r="S27" s="172">
        <f t="shared" si="8"/>
        <v>134</v>
      </c>
      <c r="T27" s="171">
        <f t="shared" si="14"/>
        <v>137</v>
      </c>
      <c r="U27" s="172">
        <f t="shared" si="9"/>
        <v>137</v>
      </c>
    </row>
    <row r="28" spans="1:21" ht="15" x14ac:dyDescent="0.4">
      <c r="A28" s="3" t="s">
        <v>510</v>
      </c>
      <c r="B28" s="171">
        <v>90</v>
      </c>
      <c r="C28" s="172">
        <f t="shared" si="0"/>
        <v>90</v>
      </c>
      <c r="D28" s="171">
        <f t="shared" si="10"/>
        <v>92</v>
      </c>
      <c r="E28" s="172">
        <f t="shared" si="1"/>
        <v>92</v>
      </c>
      <c r="F28" s="171">
        <f t="shared" si="10"/>
        <v>94</v>
      </c>
      <c r="G28" s="172">
        <f t="shared" si="2"/>
        <v>94</v>
      </c>
      <c r="H28" s="171">
        <f t="shared" si="10"/>
        <v>96</v>
      </c>
      <c r="I28" s="172">
        <f t="shared" si="3"/>
        <v>96</v>
      </c>
      <c r="J28" s="171">
        <f t="shared" si="10"/>
        <v>98</v>
      </c>
      <c r="K28" s="172">
        <f t="shared" si="4"/>
        <v>98</v>
      </c>
      <c r="L28" s="171">
        <f t="shared" si="10"/>
        <v>100</v>
      </c>
      <c r="M28" s="172">
        <f t="shared" si="5"/>
        <v>100</v>
      </c>
      <c r="N28" s="171">
        <f t="shared" si="11"/>
        <v>103</v>
      </c>
      <c r="O28" s="172">
        <f t="shared" si="6"/>
        <v>103</v>
      </c>
      <c r="P28" s="171">
        <f t="shared" si="12"/>
        <v>106</v>
      </c>
      <c r="Q28" s="172">
        <f t="shared" si="7"/>
        <v>106</v>
      </c>
      <c r="R28" s="171">
        <f t="shared" si="13"/>
        <v>109</v>
      </c>
      <c r="S28" s="172">
        <f t="shared" si="8"/>
        <v>109</v>
      </c>
      <c r="T28" s="171">
        <f t="shared" si="14"/>
        <v>112</v>
      </c>
      <c r="U28" s="172">
        <f t="shared" si="9"/>
        <v>112</v>
      </c>
    </row>
    <row r="29" spans="1:21" ht="15" x14ac:dyDescent="0.4">
      <c r="A29" s="3" t="s">
        <v>511</v>
      </c>
      <c r="B29" s="171">
        <v>120</v>
      </c>
      <c r="C29" s="172">
        <f t="shared" si="0"/>
        <v>120</v>
      </c>
      <c r="D29" s="171">
        <f t="shared" si="10"/>
        <v>123</v>
      </c>
      <c r="E29" s="172">
        <f t="shared" si="1"/>
        <v>123</v>
      </c>
      <c r="F29" s="171">
        <f t="shared" si="10"/>
        <v>126</v>
      </c>
      <c r="G29" s="172">
        <f t="shared" si="2"/>
        <v>126</v>
      </c>
      <c r="H29" s="171">
        <f t="shared" si="10"/>
        <v>129</v>
      </c>
      <c r="I29" s="172">
        <f t="shared" si="3"/>
        <v>129</v>
      </c>
      <c r="J29" s="171">
        <f t="shared" si="10"/>
        <v>132</v>
      </c>
      <c r="K29" s="172">
        <f t="shared" si="4"/>
        <v>132</v>
      </c>
      <c r="L29" s="171">
        <f t="shared" si="10"/>
        <v>135</v>
      </c>
      <c r="M29" s="172">
        <f t="shared" si="5"/>
        <v>135</v>
      </c>
      <c r="N29" s="171">
        <f t="shared" si="11"/>
        <v>138</v>
      </c>
      <c r="O29" s="172">
        <f t="shared" si="6"/>
        <v>138</v>
      </c>
      <c r="P29" s="171">
        <f t="shared" si="12"/>
        <v>141</v>
      </c>
      <c r="Q29" s="172">
        <f t="shared" si="7"/>
        <v>141</v>
      </c>
      <c r="R29" s="171">
        <f t="shared" si="13"/>
        <v>145</v>
      </c>
      <c r="S29" s="172">
        <f t="shared" si="8"/>
        <v>145</v>
      </c>
      <c r="T29" s="171">
        <f t="shared" si="14"/>
        <v>149</v>
      </c>
      <c r="U29" s="172">
        <f t="shared" si="9"/>
        <v>149</v>
      </c>
    </row>
    <row r="30" spans="1:21" ht="15" x14ac:dyDescent="0.4">
      <c r="A30" s="3" t="s">
        <v>512</v>
      </c>
      <c r="B30" s="171">
        <v>110</v>
      </c>
      <c r="C30" s="172">
        <f t="shared" si="0"/>
        <v>110</v>
      </c>
      <c r="D30" s="171">
        <f t="shared" si="10"/>
        <v>113</v>
      </c>
      <c r="E30" s="172">
        <f t="shared" si="1"/>
        <v>113</v>
      </c>
      <c r="F30" s="171">
        <f t="shared" si="10"/>
        <v>116</v>
      </c>
      <c r="G30" s="172">
        <f t="shared" si="2"/>
        <v>116</v>
      </c>
      <c r="H30" s="171">
        <f t="shared" si="10"/>
        <v>119</v>
      </c>
      <c r="I30" s="172">
        <f t="shared" si="3"/>
        <v>119</v>
      </c>
      <c r="J30" s="171">
        <f t="shared" si="10"/>
        <v>122</v>
      </c>
      <c r="K30" s="172">
        <f t="shared" si="4"/>
        <v>122</v>
      </c>
      <c r="L30" s="171">
        <f t="shared" si="10"/>
        <v>125</v>
      </c>
      <c r="M30" s="172">
        <f t="shared" si="5"/>
        <v>125</v>
      </c>
      <c r="N30" s="171">
        <f t="shared" si="11"/>
        <v>128</v>
      </c>
      <c r="O30" s="172">
        <f t="shared" si="6"/>
        <v>128</v>
      </c>
      <c r="P30" s="171">
        <f t="shared" si="12"/>
        <v>131</v>
      </c>
      <c r="Q30" s="172">
        <f t="shared" si="7"/>
        <v>131</v>
      </c>
      <c r="R30" s="171">
        <f t="shared" si="13"/>
        <v>134</v>
      </c>
      <c r="S30" s="172">
        <f t="shared" si="8"/>
        <v>134</v>
      </c>
      <c r="T30" s="171">
        <f t="shared" si="14"/>
        <v>137</v>
      </c>
      <c r="U30" s="172">
        <f t="shared" si="9"/>
        <v>137</v>
      </c>
    </row>
    <row r="31" spans="1:21" ht="15" x14ac:dyDescent="0.4">
      <c r="A31" s="3" t="s">
        <v>134</v>
      </c>
      <c r="B31" s="171">
        <v>100</v>
      </c>
      <c r="C31" s="172">
        <f t="shared" si="0"/>
        <v>100</v>
      </c>
      <c r="D31" s="171">
        <f t="shared" si="10"/>
        <v>103</v>
      </c>
      <c r="E31" s="172">
        <f t="shared" si="1"/>
        <v>103</v>
      </c>
      <c r="F31" s="171">
        <f t="shared" si="10"/>
        <v>106</v>
      </c>
      <c r="G31" s="172">
        <f t="shared" si="2"/>
        <v>106</v>
      </c>
      <c r="H31" s="171">
        <f t="shared" si="10"/>
        <v>109</v>
      </c>
      <c r="I31" s="172">
        <f t="shared" si="3"/>
        <v>109</v>
      </c>
      <c r="J31" s="171">
        <f t="shared" si="10"/>
        <v>112</v>
      </c>
      <c r="K31" s="172">
        <f t="shared" si="4"/>
        <v>112</v>
      </c>
      <c r="L31" s="171">
        <f t="shared" si="10"/>
        <v>115</v>
      </c>
      <c r="M31" s="172">
        <f t="shared" si="5"/>
        <v>115</v>
      </c>
      <c r="N31" s="171">
        <f t="shared" si="11"/>
        <v>118</v>
      </c>
      <c r="O31" s="172">
        <f t="shared" si="6"/>
        <v>118</v>
      </c>
      <c r="P31" s="171">
        <f t="shared" si="12"/>
        <v>121</v>
      </c>
      <c r="Q31" s="172">
        <f t="shared" si="7"/>
        <v>121</v>
      </c>
      <c r="R31" s="171">
        <f t="shared" si="13"/>
        <v>124</v>
      </c>
      <c r="S31" s="172">
        <f t="shared" si="8"/>
        <v>124</v>
      </c>
      <c r="T31" s="171">
        <f t="shared" si="14"/>
        <v>127</v>
      </c>
      <c r="U31" s="172">
        <f t="shared" si="9"/>
        <v>127</v>
      </c>
    </row>
    <row r="32" spans="1:21" ht="15" x14ac:dyDescent="0.4">
      <c r="A32" s="3" t="s">
        <v>5</v>
      </c>
      <c r="B32" s="171">
        <v>90</v>
      </c>
      <c r="C32" s="172">
        <f t="shared" si="0"/>
        <v>90</v>
      </c>
      <c r="D32" s="171">
        <f t="shared" si="10"/>
        <v>92</v>
      </c>
      <c r="E32" s="172">
        <f t="shared" si="1"/>
        <v>92</v>
      </c>
      <c r="F32" s="171">
        <f t="shared" si="10"/>
        <v>94</v>
      </c>
      <c r="G32" s="172">
        <f t="shared" si="2"/>
        <v>94</v>
      </c>
      <c r="H32" s="171">
        <f t="shared" si="10"/>
        <v>96</v>
      </c>
      <c r="I32" s="172">
        <f t="shared" si="3"/>
        <v>96</v>
      </c>
      <c r="J32" s="171">
        <f t="shared" si="10"/>
        <v>98</v>
      </c>
      <c r="K32" s="172">
        <f t="shared" si="4"/>
        <v>98</v>
      </c>
      <c r="L32" s="171">
        <f t="shared" si="10"/>
        <v>100</v>
      </c>
      <c r="M32" s="172">
        <f t="shared" si="5"/>
        <v>100</v>
      </c>
      <c r="N32" s="171">
        <f t="shared" si="11"/>
        <v>103</v>
      </c>
      <c r="O32" s="172">
        <f t="shared" si="6"/>
        <v>103</v>
      </c>
      <c r="P32" s="171">
        <f t="shared" si="12"/>
        <v>106</v>
      </c>
      <c r="Q32" s="172">
        <f t="shared" si="7"/>
        <v>106</v>
      </c>
      <c r="R32" s="171">
        <f t="shared" si="13"/>
        <v>109</v>
      </c>
      <c r="S32" s="172">
        <f t="shared" si="8"/>
        <v>109</v>
      </c>
      <c r="T32" s="171">
        <f t="shared" si="14"/>
        <v>112</v>
      </c>
      <c r="U32" s="172">
        <f t="shared" si="9"/>
        <v>112</v>
      </c>
    </row>
    <row r="33" spans="1:21" ht="15" x14ac:dyDescent="0.4">
      <c r="A33" s="3" t="s">
        <v>513</v>
      </c>
      <c r="B33" s="171">
        <v>130</v>
      </c>
      <c r="C33" s="172">
        <f t="shared" si="0"/>
        <v>130</v>
      </c>
      <c r="D33" s="171">
        <f t="shared" si="10"/>
        <v>133</v>
      </c>
      <c r="E33" s="172">
        <f t="shared" si="1"/>
        <v>133</v>
      </c>
      <c r="F33" s="171">
        <f t="shared" si="10"/>
        <v>136</v>
      </c>
      <c r="G33" s="172">
        <f t="shared" si="2"/>
        <v>136</v>
      </c>
      <c r="H33" s="171">
        <f t="shared" si="10"/>
        <v>139</v>
      </c>
      <c r="I33" s="172">
        <f t="shared" si="3"/>
        <v>139</v>
      </c>
      <c r="J33" s="171">
        <f t="shared" si="10"/>
        <v>142</v>
      </c>
      <c r="K33" s="172">
        <f t="shared" si="4"/>
        <v>142</v>
      </c>
      <c r="L33" s="171">
        <f t="shared" si="10"/>
        <v>146</v>
      </c>
      <c r="M33" s="172">
        <f t="shared" si="5"/>
        <v>146</v>
      </c>
      <c r="N33" s="171">
        <f t="shared" si="11"/>
        <v>150</v>
      </c>
      <c r="O33" s="172">
        <f t="shared" si="6"/>
        <v>150</v>
      </c>
      <c r="P33" s="171">
        <f t="shared" si="12"/>
        <v>154</v>
      </c>
      <c r="Q33" s="172">
        <f t="shared" si="7"/>
        <v>154</v>
      </c>
      <c r="R33" s="171">
        <f t="shared" si="13"/>
        <v>158</v>
      </c>
      <c r="S33" s="172">
        <f t="shared" si="8"/>
        <v>158</v>
      </c>
      <c r="T33" s="171">
        <f t="shared" si="14"/>
        <v>162</v>
      </c>
      <c r="U33" s="172">
        <f t="shared" si="9"/>
        <v>162</v>
      </c>
    </row>
    <row r="34" spans="1:21" ht="15" x14ac:dyDescent="0.4">
      <c r="A34" s="3" t="s">
        <v>514</v>
      </c>
      <c r="B34" s="171">
        <v>120</v>
      </c>
      <c r="C34" s="172">
        <f t="shared" si="0"/>
        <v>120</v>
      </c>
      <c r="D34" s="171">
        <f t="shared" si="10"/>
        <v>123</v>
      </c>
      <c r="E34" s="172">
        <f t="shared" si="1"/>
        <v>123</v>
      </c>
      <c r="F34" s="171">
        <f t="shared" si="10"/>
        <v>126</v>
      </c>
      <c r="G34" s="172">
        <f t="shared" si="2"/>
        <v>126</v>
      </c>
      <c r="H34" s="171">
        <f t="shared" si="10"/>
        <v>129</v>
      </c>
      <c r="I34" s="172">
        <f t="shared" si="3"/>
        <v>129</v>
      </c>
      <c r="J34" s="171">
        <f t="shared" si="10"/>
        <v>132</v>
      </c>
      <c r="K34" s="172">
        <f t="shared" si="4"/>
        <v>132</v>
      </c>
      <c r="L34" s="171">
        <f t="shared" si="10"/>
        <v>135</v>
      </c>
      <c r="M34" s="172">
        <f t="shared" si="5"/>
        <v>135</v>
      </c>
      <c r="N34" s="171">
        <f t="shared" si="11"/>
        <v>138</v>
      </c>
      <c r="O34" s="172">
        <f t="shared" si="6"/>
        <v>138</v>
      </c>
      <c r="P34" s="171">
        <f t="shared" si="12"/>
        <v>141</v>
      </c>
      <c r="Q34" s="172">
        <f t="shared" si="7"/>
        <v>141</v>
      </c>
      <c r="R34" s="171">
        <f t="shared" si="13"/>
        <v>145</v>
      </c>
      <c r="S34" s="172">
        <f t="shared" si="8"/>
        <v>145</v>
      </c>
      <c r="T34" s="171">
        <f t="shared" si="14"/>
        <v>149</v>
      </c>
      <c r="U34" s="172">
        <f t="shared" si="9"/>
        <v>149</v>
      </c>
    </row>
    <row r="35" spans="1:21" ht="15" x14ac:dyDescent="0.4">
      <c r="A35" s="3" t="s">
        <v>515</v>
      </c>
      <c r="B35" s="171">
        <v>100</v>
      </c>
      <c r="C35" s="172">
        <f t="shared" si="0"/>
        <v>100</v>
      </c>
      <c r="D35" s="171">
        <f t="shared" si="10"/>
        <v>103</v>
      </c>
      <c r="E35" s="172">
        <f t="shared" si="1"/>
        <v>103</v>
      </c>
      <c r="F35" s="171">
        <f t="shared" si="10"/>
        <v>106</v>
      </c>
      <c r="G35" s="172">
        <f t="shared" si="2"/>
        <v>106</v>
      </c>
      <c r="H35" s="171">
        <f t="shared" si="10"/>
        <v>109</v>
      </c>
      <c r="I35" s="172">
        <f t="shared" si="3"/>
        <v>109</v>
      </c>
      <c r="J35" s="171">
        <f t="shared" si="10"/>
        <v>112</v>
      </c>
      <c r="K35" s="172">
        <f t="shared" si="4"/>
        <v>112</v>
      </c>
      <c r="L35" s="171">
        <f t="shared" si="10"/>
        <v>115</v>
      </c>
      <c r="M35" s="172">
        <f t="shared" si="5"/>
        <v>115</v>
      </c>
      <c r="N35" s="171">
        <f t="shared" si="11"/>
        <v>118</v>
      </c>
      <c r="O35" s="172">
        <f t="shared" si="6"/>
        <v>118</v>
      </c>
      <c r="P35" s="171">
        <f t="shared" si="12"/>
        <v>121</v>
      </c>
      <c r="Q35" s="172">
        <f t="shared" si="7"/>
        <v>121</v>
      </c>
      <c r="R35" s="171">
        <f t="shared" si="13"/>
        <v>124</v>
      </c>
      <c r="S35" s="172">
        <f t="shared" si="8"/>
        <v>124</v>
      </c>
      <c r="T35" s="171">
        <f t="shared" si="14"/>
        <v>127</v>
      </c>
      <c r="U35" s="172">
        <f t="shared" si="9"/>
        <v>127</v>
      </c>
    </row>
    <row r="36" spans="1:21" ht="15" x14ac:dyDescent="0.4">
      <c r="A36" s="3" t="s">
        <v>516</v>
      </c>
      <c r="B36" s="171">
        <v>100</v>
      </c>
      <c r="C36" s="172">
        <f t="shared" si="0"/>
        <v>100</v>
      </c>
      <c r="D36" s="171">
        <f t="shared" si="10"/>
        <v>103</v>
      </c>
      <c r="E36" s="172">
        <f t="shared" si="1"/>
        <v>103</v>
      </c>
      <c r="F36" s="171">
        <f t="shared" si="10"/>
        <v>106</v>
      </c>
      <c r="G36" s="172">
        <f t="shared" si="2"/>
        <v>106</v>
      </c>
      <c r="H36" s="171">
        <f t="shared" si="10"/>
        <v>109</v>
      </c>
      <c r="I36" s="172">
        <f t="shared" si="3"/>
        <v>109</v>
      </c>
      <c r="J36" s="171">
        <f t="shared" si="10"/>
        <v>112</v>
      </c>
      <c r="K36" s="172">
        <f t="shared" si="4"/>
        <v>112</v>
      </c>
      <c r="L36" s="171">
        <f t="shared" si="10"/>
        <v>115</v>
      </c>
      <c r="M36" s="172">
        <f t="shared" si="5"/>
        <v>115</v>
      </c>
      <c r="N36" s="171">
        <f t="shared" si="11"/>
        <v>118</v>
      </c>
      <c r="O36" s="172">
        <f t="shared" si="6"/>
        <v>118</v>
      </c>
      <c r="P36" s="171">
        <f t="shared" si="12"/>
        <v>121</v>
      </c>
      <c r="Q36" s="172">
        <f t="shared" si="7"/>
        <v>121</v>
      </c>
      <c r="R36" s="171">
        <f t="shared" si="13"/>
        <v>124</v>
      </c>
      <c r="S36" s="172">
        <f t="shared" si="8"/>
        <v>124</v>
      </c>
      <c r="T36" s="171">
        <f t="shared" si="14"/>
        <v>127</v>
      </c>
      <c r="U36" s="172">
        <f t="shared" si="9"/>
        <v>127</v>
      </c>
    </row>
    <row r="37" spans="1:21" ht="15" x14ac:dyDescent="0.4">
      <c r="A37" s="3" t="s">
        <v>517</v>
      </c>
      <c r="B37" s="171">
        <v>110</v>
      </c>
      <c r="C37" s="172">
        <f t="shared" si="0"/>
        <v>110</v>
      </c>
      <c r="D37" s="171">
        <f t="shared" si="10"/>
        <v>113</v>
      </c>
      <c r="E37" s="172">
        <f t="shared" si="1"/>
        <v>113</v>
      </c>
      <c r="F37" s="171">
        <f t="shared" si="10"/>
        <v>116</v>
      </c>
      <c r="G37" s="172">
        <f t="shared" si="2"/>
        <v>116</v>
      </c>
      <c r="H37" s="171">
        <f t="shared" si="10"/>
        <v>119</v>
      </c>
      <c r="I37" s="172">
        <f t="shared" si="3"/>
        <v>119</v>
      </c>
      <c r="J37" s="171">
        <f t="shared" si="10"/>
        <v>122</v>
      </c>
      <c r="K37" s="172">
        <f t="shared" si="4"/>
        <v>122</v>
      </c>
      <c r="L37" s="171">
        <f t="shared" si="10"/>
        <v>125</v>
      </c>
      <c r="M37" s="172">
        <f t="shared" si="5"/>
        <v>125</v>
      </c>
      <c r="N37" s="171">
        <f t="shared" si="11"/>
        <v>128</v>
      </c>
      <c r="O37" s="172">
        <f t="shared" si="6"/>
        <v>128</v>
      </c>
      <c r="P37" s="171">
        <f t="shared" si="12"/>
        <v>131</v>
      </c>
      <c r="Q37" s="172">
        <f t="shared" si="7"/>
        <v>131</v>
      </c>
      <c r="R37" s="171">
        <f t="shared" si="13"/>
        <v>134</v>
      </c>
      <c r="S37" s="172">
        <f t="shared" si="8"/>
        <v>134</v>
      </c>
      <c r="T37" s="171">
        <f t="shared" si="14"/>
        <v>137</v>
      </c>
      <c r="U37" s="172">
        <f t="shared" si="9"/>
        <v>137</v>
      </c>
    </row>
    <row r="38" spans="1:21" ht="15" x14ac:dyDescent="0.4">
      <c r="A38" s="3" t="s">
        <v>518</v>
      </c>
      <c r="B38" s="171">
        <v>100</v>
      </c>
      <c r="C38" s="172">
        <f t="shared" si="0"/>
        <v>100</v>
      </c>
      <c r="D38" s="171">
        <f t="shared" si="10"/>
        <v>103</v>
      </c>
      <c r="E38" s="172">
        <f t="shared" si="1"/>
        <v>103</v>
      </c>
      <c r="F38" s="171">
        <f t="shared" si="10"/>
        <v>106</v>
      </c>
      <c r="G38" s="172">
        <f t="shared" si="2"/>
        <v>106</v>
      </c>
      <c r="H38" s="171">
        <f t="shared" si="10"/>
        <v>109</v>
      </c>
      <c r="I38" s="172">
        <f t="shared" si="3"/>
        <v>109</v>
      </c>
      <c r="J38" s="171">
        <f t="shared" si="10"/>
        <v>112</v>
      </c>
      <c r="K38" s="172">
        <f t="shared" si="4"/>
        <v>112</v>
      </c>
      <c r="L38" s="171">
        <f t="shared" si="10"/>
        <v>115</v>
      </c>
      <c r="M38" s="172">
        <f t="shared" si="5"/>
        <v>115</v>
      </c>
      <c r="N38" s="171">
        <f t="shared" si="11"/>
        <v>118</v>
      </c>
      <c r="O38" s="172">
        <f t="shared" si="6"/>
        <v>118</v>
      </c>
      <c r="P38" s="171">
        <f t="shared" si="12"/>
        <v>121</v>
      </c>
      <c r="Q38" s="172">
        <f t="shared" si="7"/>
        <v>121</v>
      </c>
      <c r="R38" s="171">
        <f t="shared" si="13"/>
        <v>124</v>
      </c>
      <c r="S38" s="172">
        <f t="shared" si="8"/>
        <v>124</v>
      </c>
      <c r="T38" s="171">
        <f t="shared" si="14"/>
        <v>127</v>
      </c>
      <c r="U38" s="172">
        <f t="shared" si="9"/>
        <v>127</v>
      </c>
    </row>
    <row r="39" spans="1:21" ht="15" x14ac:dyDescent="0.4">
      <c r="A39" s="3" t="s">
        <v>519</v>
      </c>
      <c r="B39" s="171">
        <v>110</v>
      </c>
      <c r="C39" s="172">
        <f t="shared" si="0"/>
        <v>110</v>
      </c>
      <c r="D39" s="171">
        <f t="shared" si="10"/>
        <v>113</v>
      </c>
      <c r="E39" s="172">
        <f t="shared" si="1"/>
        <v>113</v>
      </c>
      <c r="F39" s="171">
        <f t="shared" si="10"/>
        <v>116</v>
      </c>
      <c r="G39" s="172">
        <f t="shared" si="2"/>
        <v>116</v>
      </c>
      <c r="H39" s="171">
        <f t="shared" si="10"/>
        <v>119</v>
      </c>
      <c r="I39" s="172">
        <f t="shared" si="3"/>
        <v>119</v>
      </c>
      <c r="J39" s="171">
        <f t="shared" si="10"/>
        <v>122</v>
      </c>
      <c r="K39" s="172">
        <f t="shared" si="4"/>
        <v>122</v>
      </c>
      <c r="L39" s="171">
        <f t="shared" si="10"/>
        <v>125</v>
      </c>
      <c r="M39" s="172">
        <f t="shared" si="5"/>
        <v>125</v>
      </c>
      <c r="N39" s="171">
        <f t="shared" si="11"/>
        <v>128</v>
      </c>
      <c r="O39" s="172">
        <f t="shared" si="6"/>
        <v>128</v>
      </c>
      <c r="P39" s="171">
        <f t="shared" si="12"/>
        <v>131</v>
      </c>
      <c r="Q39" s="172">
        <f t="shared" si="7"/>
        <v>131</v>
      </c>
      <c r="R39" s="171">
        <f t="shared" si="13"/>
        <v>134</v>
      </c>
      <c r="S39" s="172">
        <f t="shared" si="8"/>
        <v>134</v>
      </c>
      <c r="T39" s="171">
        <f t="shared" si="14"/>
        <v>137</v>
      </c>
      <c r="U39" s="172">
        <f t="shared" si="9"/>
        <v>137</v>
      </c>
    </row>
    <row r="40" spans="1:21" ht="15.6" customHeight="1" x14ac:dyDescent="0.4">
      <c r="A40" s="3" t="s">
        <v>520</v>
      </c>
      <c r="B40" s="171">
        <v>120</v>
      </c>
      <c r="C40" s="172">
        <f t="shared" ref="C40:C60" si="15">B40*$B$69</f>
        <v>120</v>
      </c>
      <c r="D40" s="171">
        <f t="shared" si="10"/>
        <v>123</v>
      </c>
      <c r="E40" s="172">
        <f t="shared" ref="E40:E60" si="16">D40*$B$69</f>
        <v>123</v>
      </c>
      <c r="F40" s="171">
        <f t="shared" si="10"/>
        <v>126</v>
      </c>
      <c r="G40" s="172">
        <f t="shared" ref="G40:G60" si="17">F40*$B$69</f>
        <v>126</v>
      </c>
      <c r="H40" s="171">
        <f t="shared" si="10"/>
        <v>129</v>
      </c>
      <c r="I40" s="172">
        <f t="shared" ref="I40:I60" si="18">H40*$B$69</f>
        <v>129</v>
      </c>
      <c r="J40" s="171">
        <f t="shared" si="10"/>
        <v>132</v>
      </c>
      <c r="K40" s="172">
        <f t="shared" ref="K40:K60" si="19">J40*$B$69</f>
        <v>132</v>
      </c>
      <c r="L40" s="171">
        <f t="shared" si="10"/>
        <v>135</v>
      </c>
      <c r="M40" s="172">
        <f t="shared" ref="M40:M60" si="20">L40*$B$69</f>
        <v>135</v>
      </c>
      <c r="N40" s="171">
        <f t="shared" si="11"/>
        <v>138</v>
      </c>
      <c r="O40" s="172">
        <f t="shared" ref="O40:O60" si="21">N40*$B$69</f>
        <v>138</v>
      </c>
      <c r="P40" s="171">
        <f t="shared" si="12"/>
        <v>141</v>
      </c>
      <c r="Q40" s="172">
        <f t="shared" ref="Q40:Q60" si="22">P40*$B$69</f>
        <v>141</v>
      </c>
      <c r="R40" s="171">
        <f t="shared" si="13"/>
        <v>145</v>
      </c>
      <c r="S40" s="172">
        <f t="shared" ref="S40:S60" si="23">R40*$B$69</f>
        <v>145</v>
      </c>
      <c r="T40" s="171">
        <f t="shared" si="14"/>
        <v>149</v>
      </c>
      <c r="U40" s="172">
        <f t="shared" ref="U40:U60" si="24">T40*$B$69</f>
        <v>149</v>
      </c>
    </row>
    <row r="41" spans="1:21" ht="15.6" customHeight="1" x14ac:dyDescent="0.4">
      <c r="A41" s="3" t="s">
        <v>127</v>
      </c>
      <c r="B41" s="171">
        <v>90</v>
      </c>
      <c r="C41" s="172">
        <f t="shared" si="15"/>
        <v>90</v>
      </c>
      <c r="D41" s="171">
        <f t="shared" si="10"/>
        <v>92</v>
      </c>
      <c r="E41" s="172">
        <f t="shared" si="16"/>
        <v>92</v>
      </c>
      <c r="F41" s="171">
        <f t="shared" si="10"/>
        <v>94</v>
      </c>
      <c r="G41" s="172">
        <f t="shared" si="17"/>
        <v>94</v>
      </c>
      <c r="H41" s="171">
        <f t="shared" si="10"/>
        <v>96</v>
      </c>
      <c r="I41" s="172">
        <f t="shared" si="18"/>
        <v>96</v>
      </c>
      <c r="J41" s="171">
        <f t="shared" si="10"/>
        <v>98</v>
      </c>
      <c r="K41" s="172">
        <f t="shared" si="19"/>
        <v>98</v>
      </c>
      <c r="L41" s="171">
        <f t="shared" si="10"/>
        <v>100</v>
      </c>
      <c r="M41" s="172">
        <f t="shared" si="20"/>
        <v>100</v>
      </c>
      <c r="N41" s="171">
        <f t="shared" si="11"/>
        <v>103</v>
      </c>
      <c r="O41" s="172">
        <f t="shared" si="21"/>
        <v>103</v>
      </c>
      <c r="P41" s="171">
        <f t="shared" si="12"/>
        <v>106</v>
      </c>
      <c r="Q41" s="172">
        <f t="shared" si="22"/>
        <v>106</v>
      </c>
      <c r="R41" s="171">
        <f t="shared" si="13"/>
        <v>109</v>
      </c>
      <c r="S41" s="172">
        <f t="shared" si="23"/>
        <v>109</v>
      </c>
      <c r="T41" s="171">
        <f t="shared" si="14"/>
        <v>112</v>
      </c>
      <c r="U41" s="172">
        <f t="shared" si="24"/>
        <v>112</v>
      </c>
    </row>
    <row r="42" spans="1:21" ht="15.6" customHeight="1" x14ac:dyDescent="0.4">
      <c r="A42" s="3" t="s">
        <v>521</v>
      </c>
      <c r="B42" s="171">
        <v>110</v>
      </c>
      <c r="C42" s="172">
        <f t="shared" si="15"/>
        <v>110</v>
      </c>
      <c r="D42" s="171">
        <f t="shared" si="10"/>
        <v>113</v>
      </c>
      <c r="E42" s="172">
        <f t="shared" si="16"/>
        <v>113</v>
      </c>
      <c r="F42" s="171">
        <f t="shared" si="10"/>
        <v>116</v>
      </c>
      <c r="G42" s="172">
        <f t="shared" si="17"/>
        <v>116</v>
      </c>
      <c r="H42" s="171">
        <f t="shared" si="10"/>
        <v>119</v>
      </c>
      <c r="I42" s="172">
        <f t="shared" si="18"/>
        <v>119</v>
      </c>
      <c r="J42" s="171">
        <f t="shared" si="10"/>
        <v>122</v>
      </c>
      <c r="K42" s="172">
        <f t="shared" si="19"/>
        <v>122</v>
      </c>
      <c r="L42" s="171">
        <f t="shared" si="10"/>
        <v>125</v>
      </c>
      <c r="M42" s="172">
        <f t="shared" si="20"/>
        <v>125</v>
      </c>
      <c r="N42" s="171">
        <f t="shared" si="11"/>
        <v>128</v>
      </c>
      <c r="O42" s="172">
        <f t="shared" si="21"/>
        <v>128</v>
      </c>
      <c r="P42" s="171">
        <f t="shared" si="12"/>
        <v>131</v>
      </c>
      <c r="Q42" s="172">
        <f t="shared" si="22"/>
        <v>131</v>
      </c>
      <c r="R42" s="171">
        <f t="shared" si="13"/>
        <v>134</v>
      </c>
      <c r="S42" s="172">
        <f t="shared" si="23"/>
        <v>134</v>
      </c>
      <c r="T42" s="171">
        <f t="shared" si="14"/>
        <v>137</v>
      </c>
      <c r="U42" s="172">
        <f t="shared" si="24"/>
        <v>137</v>
      </c>
    </row>
    <row r="43" spans="1:21" ht="15.6" customHeight="1" x14ac:dyDescent="0.4">
      <c r="A43" s="3" t="s">
        <v>522</v>
      </c>
      <c r="B43" s="171">
        <v>120</v>
      </c>
      <c r="C43" s="172">
        <f t="shared" si="15"/>
        <v>120</v>
      </c>
      <c r="D43" s="171">
        <f t="shared" si="10"/>
        <v>123</v>
      </c>
      <c r="E43" s="172">
        <f t="shared" si="16"/>
        <v>123</v>
      </c>
      <c r="F43" s="171">
        <f t="shared" si="10"/>
        <v>126</v>
      </c>
      <c r="G43" s="172">
        <f t="shared" si="17"/>
        <v>126</v>
      </c>
      <c r="H43" s="171">
        <f t="shared" si="10"/>
        <v>129</v>
      </c>
      <c r="I43" s="172">
        <f t="shared" si="18"/>
        <v>129</v>
      </c>
      <c r="J43" s="171">
        <f t="shared" si="10"/>
        <v>132</v>
      </c>
      <c r="K43" s="172">
        <f t="shared" si="19"/>
        <v>132</v>
      </c>
      <c r="L43" s="171">
        <f t="shared" si="10"/>
        <v>135</v>
      </c>
      <c r="M43" s="172">
        <f t="shared" si="20"/>
        <v>135</v>
      </c>
      <c r="N43" s="171">
        <f t="shared" si="11"/>
        <v>138</v>
      </c>
      <c r="O43" s="172">
        <f t="shared" si="21"/>
        <v>138</v>
      </c>
      <c r="P43" s="171">
        <f t="shared" si="12"/>
        <v>141</v>
      </c>
      <c r="Q43" s="172">
        <f t="shared" si="22"/>
        <v>141</v>
      </c>
      <c r="R43" s="171">
        <f t="shared" si="13"/>
        <v>145</v>
      </c>
      <c r="S43" s="172">
        <f t="shared" si="23"/>
        <v>145</v>
      </c>
      <c r="T43" s="171">
        <f t="shared" si="14"/>
        <v>149</v>
      </c>
      <c r="U43" s="172">
        <f t="shared" si="24"/>
        <v>149</v>
      </c>
    </row>
    <row r="44" spans="1:21" ht="15.6" customHeight="1" x14ac:dyDescent="0.4">
      <c r="A44" s="3" t="s">
        <v>523</v>
      </c>
      <c r="B44" s="171">
        <v>100</v>
      </c>
      <c r="C44" s="172">
        <f t="shared" si="15"/>
        <v>100</v>
      </c>
      <c r="D44" s="171">
        <f t="shared" si="10"/>
        <v>103</v>
      </c>
      <c r="E44" s="172">
        <f t="shared" si="16"/>
        <v>103</v>
      </c>
      <c r="F44" s="171">
        <f t="shared" si="10"/>
        <v>106</v>
      </c>
      <c r="G44" s="172">
        <f t="shared" si="17"/>
        <v>106</v>
      </c>
      <c r="H44" s="171">
        <f t="shared" si="10"/>
        <v>109</v>
      </c>
      <c r="I44" s="172">
        <f t="shared" si="18"/>
        <v>109</v>
      </c>
      <c r="J44" s="171">
        <f t="shared" si="10"/>
        <v>112</v>
      </c>
      <c r="K44" s="172">
        <f t="shared" si="19"/>
        <v>112</v>
      </c>
      <c r="L44" s="171">
        <f t="shared" si="10"/>
        <v>115</v>
      </c>
      <c r="M44" s="172">
        <f t="shared" si="20"/>
        <v>115</v>
      </c>
      <c r="N44" s="171">
        <f t="shared" si="11"/>
        <v>118</v>
      </c>
      <c r="O44" s="172">
        <f t="shared" si="21"/>
        <v>118</v>
      </c>
      <c r="P44" s="171">
        <f t="shared" si="12"/>
        <v>121</v>
      </c>
      <c r="Q44" s="172">
        <f t="shared" si="22"/>
        <v>121</v>
      </c>
      <c r="R44" s="171">
        <f t="shared" si="13"/>
        <v>124</v>
      </c>
      <c r="S44" s="172">
        <f t="shared" si="23"/>
        <v>124</v>
      </c>
      <c r="T44" s="171">
        <f t="shared" si="14"/>
        <v>127</v>
      </c>
      <c r="U44" s="172">
        <f t="shared" si="24"/>
        <v>127</v>
      </c>
    </row>
    <row r="45" spans="1:21" ht="15.6" customHeight="1" x14ac:dyDescent="0.4">
      <c r="A45" s="3" t="s">
        <v>6</v>
      </c>
      <c r="B45" s="171">
        <v>90</v>
      </c>
      <c r="C45" s="172">
        <f t="shared" si="15"/>
        <v>90</v>
      </c>
      <c r="D45" s="171">
        <f t="shared" si="10"/>
        <v>92</v>
      </c>
      <c r="E45" s="172">
        <f t="shared" si="16"/>
        <v>92</v>
      </c>
      <c r="F45" s="171">
        <f t="shared" si="10"/>
        <v>94</v>
      </c>
      <c r="G45" s="172">
        <f t="shared" si="17"/>
        <v>94</v>
      </c>
      <c r="H45" s="171">
        <f t="shared" si="10"/>
        <v>96</v>
      </c>
      <c r="I45" s="172">
        <f t="shared" si="18"/>
        <v>96</v>
      </c>
      <c r="J45" s="171">
        <f t="shared" si="10"/>
        <v>98</v>
      </c>
      <c r="K45" s="172">
        <f t="shared" si="19"/>
        <v>98</v>
      </c>
      <c r="L45" s="171">
        <f t="shared" si="10"/>
        <v>100</v>
      </c>
      <c r="M45" s="172">
        <f t="shared" si="20"/>
        <v>100</v>
      </c>
      <c r="N45" s="171">
        <f t="shared" si="11"/>
        <v>103</v>
      </c>
      <c r="O45" s="172">
        <f t="shared" si="21"/>
        <v>103</v>
      </c>
      <c r="P45" s="171">
        <f t="shared" si="12"/>
        <v>106</v>
      </c>
      <c r="Q45" s="172">
        <f t="shared" si="22"/>
        <v>106</v>
      </c>
      <c r="R45" s="171">
        <f t="shared" si="13"/>
        <v>109</v>
      </c>
      <c r="S45" s="172">
        <f t="shared" si="23"/>
        <v>109</v>
      </c>
      <c r="T45" s="171">
        <f t="shared" si="14"/>
        <v>112</v>
      </c>
      <c r="U45" s="172">
        <f t="shared" si="24"/>
        <v>112</v>
      </c>
    </row>
    <row r="46" spans="1:21" ht="15.6" customHeight="1" x14ac:dyDescent="0.4">
      <c r="A46" s="3" t="s">
        <v>526</v>
      </c>
      <c r="B46" s="171">
        <v>40</v>
      </c>
      <c r="C46" s="172">
        <f t="shared" si="15"/>
        <v>40</v>
      </c>
      <c r="D46" s="171">
        <f t="shared" si="10"/>
        <v>41</v>
      </c>
      <c r="E46" s="172">
        <f t="shared" si="16"/>
        <v>41</v>
      </c>
      <c r="F46" s="171">
        <f t="shared" si="10"/>
        <v>42</v>
      </c>
      <c r="G46" s="172">
        <f t="shared" si="17"/>
        <v>42</v>
      </c>
      <c r="H46" s="171">
        <f t="shared" si="10"/>
        <v>43</v>
      </c>
      <c r="I46" s="172">
        <f t="shared" si="18"/>
        <v>43</v>
      </c>
      <c r="J46" s="171">
        <f t="shared" si="10"/>
        <v>44</v>
      </c>
      <c r="K46" s="172">
        <f t="shared" si="19"/>
        <v>44</v>
      </c>
      <c r="L46" s="171">
        <f t="shared" si="10"/>
        <v>45</v>
      </c>
      <c r="M46" s="172">
        <f t="shared" si="20"/>
        <v>45</v>
      </c>
      <c r="N46" s="171">
        <f t="shared" si="11"/>
        <v>46</v>
      </c>
      <c r="O46" s="172">
        <f t="shared" si="21"/>
        <v>46</v>
      </c>
      <c r="P46" s="171">
        <f t="shared" si="12"/>
        <v>47</v>
      </c>
      <c r="Q46" s="172">
        <f t="shared" si="22"/>
        <v>47</v>
      </c>
      <c r="R46" s="171">
        <f t="shared" si="13"/>
        <v>48</v>
      </c>
      <c r="S46" s="172">
        <f t="shared" si="23"/>
        <v>48</v>
      </c>
      <c r="T46" s="171">
        <f t="shared" si="14"/>
        <v>49</v>
      </c>
      <c r="U46" s="172">
        <f t="shared" si="24"/>
        <v>49</v>
      </c>
    </row>
    <row r="47" spans="1:21" ht="15.6" customHeight="1" x14ac:dyDescent="0.4">
      <c r="A47" s="3" t="s">
        <v>527</v>
      </c>
      <c r="B47" s="171">
        <v>35</v>
      </c>
      <c r="C47" s="172">
        <f t="shared" si="15"/>
        <v>35</v>
      </c>
      <c r="D47" s="171">
        <f t="shared" si="10"/>
        <v>36</v>
      </c>
      <c r="E47" s="172">
        <f t="shared" si="16"/>
        <v>36</v>
      </c>
      <c r="F47" s="171">
        <f t="shared" si="10"/>
        <v>37</v>
      </c>
      <c r="G47" s="172">
        <f t="shared" si="17"/>
        <v>37</v>
      </c>
      <c r="H47" s="171">
        <f t="shared" si="10"/>
        <v>38</v>
      </c>
      <c r="I47" s="172">
        <f t="shared" si="18"/>
        <v>38</v>
      </c>
      <c r="J47" s="171">
        <f t="shared" si="10"/>
        <v>39</v>
      </c>
      <c r="K47" s="172">
        <f t="shared" si="19"/>
        <v>39</v>
      </c>
      <c r="L47" s="171">
        <f t="shared" si="10"/>
        <v>40</v>
      </c>
      <c r="M47" s="172">
        <f t="shared" si="20"/>
        <v>40</v>
      </c>
      <c r="N47" s="171">
        <f t="shared" si="11"/>
        <v>41</v>
      </c>
      <c r="O47" s="172">
        <f t="shared" si="21"/>
        <v>41</v>
      </c>
      <c r="P47" s="171">
        <f t="shared" si="12"/>
        <v>42</v>
      </c>
      <c r="Q47" s="172">
        <f t="shared" si="22"/>
        <v>42</v>
      </c>
      <c r="R47" s="171">
        <f t="shared" si="13"/>
        <v>43</v>
      </c>
      <c r="S47" s="172">
        <f t="shared" si="23"/>
        <v>43</v>
      </c>
      <c r="T47" s="171">
        <f t="shared" si="14"/>
        <v>44</v>
      </c>
      <c r="U47" s="172">
        <f t="shared" si="24"/>
        <v>44</v>
      </c>
    </row>
    <row r="48" spans="1:21" ht="15.6" customHeight="1" x14ac:dyDescent="0.4">
      <c r="A48" s="3" t="s">
        <v>528</v>
      </c>
      <c r="B48" s="171">
        <v>50</v>
      </c>
      <c r="C48" s="172">
        <f t="shared" si="15"/>
        <v>50</v>
      </c>
      <c r="D48" s="171">
        <f t="shared" si="10"/>
        <v>51</v>
      </c>
      <c r="E48" s="172">
        <f t="shared" si="16"/>
        <v>51</v>
      </c>
      <c r="F48" s="171">
        <f t="shared" si="10"/>
        <v>52</v>
      </c>
      <c r="G48" s="172">
        <f t="shared" si="17"/>
        <v>52</v>
      </c>
      <c r="H48" s="171">
        <f t="shared" si="10"/>
        <v>53</v>
      </c>
      <c r="I48" s="172">
        <f t="shared" si="18"/>
        <v>53</v>
      </c>
      <c r="J48" s="171">
        <f t="shared" si="10"/>
        <v>54</v>
      </c>
      <c r="K48" s="172">
        <f t="shared" si="19"/>
        <v>54</v>
      </c>
      <c r="L48" s="171">
        <f t="shared" si="10"/>
        <v>55</v>
      </c>
      <c r="M48" s="172">
        <f t="shared" si="20"/>
        <v>55</v>
      </c>
      <c r="N48" s="171">
        <f t="shared" si="11"/>
        <v>56</v>
      </c>
      <c r="O48" s="172">
        <f t="shared" si="21"/>
        <v>56</v>
      </c>
      <c r="P48" s="171">
        <f t="shared" si="12"/>
        <v>57</v>
      </c>
      <c r="Q48" s="172">
        <f t="shared" si="22"/>
        <v>57</v>
      </c>
      <c r="R48" s="171">
        <f t="shared" si="13"/>
        <v>58</v>
      </c>
      <c r="S48" s="172">
        <f t="shared" si="23"/>
        <v>58</v>
      </c>
      <c r="T48" s="171">
        <f t="shared" si="14"/>
        <v>59</v>
      </c>
      <c r="U48" s="172">
        <f t="shared" si="24"/>
        <v>59</v>
      </c>
    </row>
    <row r="49" spans="1:21" ht="15.6" customHeight="1" x14ac:dyDescent="0.4">
      <c r="A49" s="3" t="s">
        <v>530</v>
      </c>
      <c r="B49" s="171">
        <v>70</v>
      </c>
      <c r="C49" s="172">
        <f t="shared" si="15"/>
        <v>70</v>
      </c>
      <c r="D49" s="171">
        <f t="shared" si="10"/>
        <v>72</v>
      </c>
      <c r="E49" s="172">
        <f t="shared" si="16"/>
        <v>72</v>
      </c>
      <c r="F49" s="171">
        <f t="shared" si="10"/>
        <v>74</v>
      </c>
      <c r="G49" s="172">
        <f t="shared" si="17"/>
        <v>74</v>
      </c>
      <c r="H49" s="171">
        <f t="shared" si="10"/>
        <v>76</v>
      </c>
      <c r="I49" s="172">
        <f t="shared" si="18"/>
        <v>76</v>
      </c>
      <c r="J49" s="171">
        <f t="shared" si="10"/>
        <v>78</v>
      </c>
      <c r="K49" s="172">
        <f t="shared" si="19"/>
        <v>78</v>
      </c>
      <c r="L49" s="171">
        <f t="shared" si="10"/>
        <v>80</v>
      </c>
      <c r="M49" s="172">
        <f t="shared" si="20"/>
        <v>80</v>
      </c>
      <c r="N49" s="171">
        <f t="shared" si="11"/>
        <v>82</v>
      </c>
      <c r="O49" s="172">
        <f t="shared" si="21"/>
        <v>82</v>
      </c>
      <c r="P49" s="171">
        <f t="shared" si="12"/>
        <v>84</v>
      </c>
      <c r="Q49" s="172">
        <f t="shared" si="22"/>
        <v>84</v>
      </c>
      <c r="R49" s="171">
        <f t="shared" si="13"/>
        <v>86</v>
      </c>
      <c r="S49" s="172">
        <f t="shared" si="23"/>
        <v>86</v>
      </c>
      <c r="T49" s="171">
        <f t="shared" si="14"/>
        <v>88</v>
      </c>
      <c r="U49" s="172">
        <f t="shared" si="24"/>
        <v>88</v>
      </c>
    </row>
    <row r="50" spans="1:21" ht="15.6" customHeight="1" x14ac:dyDescent="0.4">
      <c r="A50" s="3" t="s">
        <v>529</v>
      </c>
      <c r="B50" s="171">
        <v>120</v>
      </c>
      <c r="C50" s="172">
        <f t="shared" si="15"/>
        <v>120</v>
      </c>
      <c r="D50" s="171">
        <f t="shared" si="10"/>
        <v>123</v>
      </c>
      <c r="E50" s="172">
        <f t="shared" si="16"/>
        <v>123</v>
      </c>
      <c r="F50" s="171">
        <f t="shared" si="10"/>
        <v>126</v>
      </c>
      <c r="G50" s="172">
        <f t="shared" si="17"/>
        <v>126</v>
      </c>
      <c r="H50" s="171">
        <f t="shared" si="10"/>
        <v>129</v>
      </c>
      <c r="I50" s="172">
        <f t="shared" si="18"/>
        <v>129</v>
      </c>
      <c r="J50" s="171">
        <f t="shared" si="10"/>
        <v>132</v>
      </c>
      <c r="K50" s="172">
        <f t="shared" si="19"/>
        <v>132</v>
      </c>
      <c r="L50" s="171">
        <f t="shared" si="10"/>
        <v>135</v>
      </c>
      <c r="M50" s="172">
        <f t="shared" si="20"/>
        <v>135</v>
      </c>
      <c r="N50" s="171">
        <f t="shared" si="11"/>
        <v>138</v>
      </c>
      <c r="O50" s="172">
        <f t="shared" si="21"/>
        <v>138</v>
      </c>
      <c r="P50" s="171">
        <f t="shared" si="12"/>
        <v>141</v>
      </c>
      <c r="Q50" s="172">
        <f t="shared" si="22"/>
        <v>141</v>
      </c>
      <c r="R50" s="171">
        <f t="shared" si="13"/>
        <v>145</v>
      </c>
      <c r="S50" s="172">
        <f t="shared" si="23"/>
        <v>145</v>
      </c>
      <c r="T50" s="171">
        <f t="shared" si="14"/>
        <v>149</v>
      </c>
      <c r="U50" s="172">
        <f t="shared" si="24"/>
        <v>149</v>
      </c>
    </row>
    <row r="51" spans="1:21" ht="15.6" customHeight="1" x14ac:dyDescent="0.4">
      <c r="A51" s="3" t="s">
        <v>531</v>
      </c>
      <c r="B51" s="171">
        <v>110</v>
      </c>
      <c r="C51" s="172">
        <f t="shared" si="15"/>
        <v>110</v>
      </c>
      <c r="D51" s="171">
        <f t="shared" si="10"/>
        <v>113</v>
      </c>
      <c r="E51" s="172">
        <f t="shared" si="16"/>
        <v>113</v>
      </c>
      <c r="F51" s="171">
        <f t="shared" si="10"/>
        <v>116</v>
      </c>
      <c r="G51" s="172">
        <f t="shared" si="17"/>
        <v>116</v>
      </c>
      <c r="H51" s="171">
        <f t="shared" si="10"/>
        <v>119</v>
      </c>
      <c r="I51" s="172">
        <f t="shared" si="18"/>
        <v>119</v>
      </c>
      <c r="J51" s="171">
        <f t="shared" si="10"/>
        <v>122</v>
      </c>
      <c r="K51" s="172">
        <f t="shared" si="19"/>
        <v>122</v>
      </c>
      <c r="L51" s="171">
        <f t="shared" si="10"/>
        <v>125</v>
      </c>
      <c r="M51" s="172">
        <f t="shared" si="20"/>
        <v>125</v>
      </c>
      <c r="N51" s="171">
        <f t="shared" si="11"/>
        <v>128</v>
      </c>
      <c r="O51" s="172">
        <f t="shared" si="21"/>
        <v>128</v>
      </c>
      <c r="P51" s="171">
        <f t="shared" si="12"/>
        <v>131</v>
      </c>
      <c r="Q51" s="172">
        <f t="shared" si="22"/>
        <v>131</v>
      </c>
      <c r="R51" s="171">
        <f t="shared" si="13"/>
        <v>134</v>
      </c>
      <c r="S51" s="172">
        <f t="shared" si="23"/>
        <v>134</v>
      </c>
      <c r="T51" s="171">
        <f t="shared" si="14"/>
        <v>137</v>
      </c>
      <c r="U51" s="172">
        <f t="shared" si="24"/>
        <v>137</v>
      </c>
    </row>
    <row r="52" spans="1:21" ht="15.6" customHeight="1" x14ac:dyDescent="0.4">
      <c r="A52" s="3" t="s">
        <v>532</v>
      </c>
      <c r="B52" s="171">
        <v>90</v>
      </c>
      <c r="C52" s="172">
        <f t="shared" si="15"/>
        <v>90</v>
      </c>
      <c r="D52" s="171">
        <f t="shared" si="10"/>
        <v>92</v>
      </c>
      <c r="E52" s="172">
        <f t="shared" si="16"/>
        <v>92</v>
      </c>
      <c r="F52" s="171">
        <f t="shared" si="10"/>
        <v>94</v>
      </c>
      <c r="G52" s="172">
        <f t="shared" si="17"/>
        <v>94</v>
      </c>
      <c r="H52" s="171">
        <f t="shared" si="10"/>
        <v>96</v>
      </c>
      <c r="I52" s="172">
        <f t="shared" si="18"/>
        <v>96</v>
      </c>
      <c r="J52" s="171">
        <f t="shared" si="10"/>
        <v>98</v>
      </c>
      <c r="K52" s="172">
        <f t="shared" si="19"/>
        <v>98</v>
      </c>
      <c r="L52" s="171">
        <f t="shared" si="10"/>
        <v>100</v>
      </c>
      <c r="M52" s="172">
        <f t="shared" si="20"/>
        <v>100</v>
      </c>
      <c r="N52" s="171">
        <f t="shared" si="11"/>
        <v>103</v>
      </c>
      <c r="O52" s="172">
        <f t="shared" si="21"/>
        <v>103</v>
      </c>
      <c r="P52" s="171">
        <f t="shared" si="12"/>
        <v>106</v>
      </c>
      <c r="Q52" s="172">
        <f t="shared" si="22"/>
        <v>106</v>
      </c>
      <c r="R52" s="171">
        <f t="shared" si="13"/>
        <v>109</v>
      </c>
      <c r="S52" s="172">
        <f t="shared" si="23"/>
        <v>109</v>
      </c>
      <c r="T52" s="171">
        <f t="shared" si="14"/>
        <v>112</v>
      </c>
      <c r="U52" s="172">
        <f t="shared" si="24"/>
        <v>112</v>
      </c>
    </row>
    <row r="53" spans="1:21" ht="15.6" customHeight="1" x14ac:dyDescent="0.4">
      <c r="A53" s="3" t="s">
        <v>536</v>
      </c>
      <c r="B53" s="171">
        <v>80</v>
      </c>
      <c r="C53" s="172">
        <f t="shared" si="15"/>
        <v>80</v>
      </c>
      <c r="D53" s="171">
        <f t="shared" si="10"/>
        <v>82</v>
      </c>
      <c r="E53" s="172">
        <f t="shared" si="16"/>
        <v>82</v>
      </c>
      <c r="F53" s="171">
        <f t="shared" si="10"/>
        <v>84</v>
      </c>
      <c r="G53" s="172">
        <f t="shared" si="17"/>
        <v>84</v>
      </c>
      <c r="H53" s="171">
        <f t="shared" si="10"/>
        <v>86</v>
      </c>
      <c r="I53" s="172">
        <f t="shared" si="18"/>
        <v>86</v>
      </c>
      <c r="J53" s="171">
        <f t="shared" si="10"/>
        <v>88</v>
      </c>
      <c r="K53" s="172">
        <f t="shared" si="19"/>
        <v>88</v>
      </c>
      <c r="L53" s="171">
        <f t="shared" si="10"/>
        <v>90</v>
      </c>
      <c r="M53" s="172">
        <f t="shared" si="20"/>
        <v>90</v>
      </c>
      <c r="N53" s="171">
        <f t="shared" si="11"/>
        <v>92</v>
      </c>
      <c r="O53" s="172">
        <f t="shared" si="21"/>
        <v>92</v>
      </c>
      <c r="P53" s="171">
        <f t="shared" si="12"/>
        <v>94</v>
      </c>
      <c r="Q53" s="172">
        <f t="shared" si="22"/>
        <v>94</v>
      </c>
      <c r="R53" s="171">
        <f t="shared" si="13"/>
        <v>96</v>
      </c>
      <c r="S53" s="172">
        <f t="shared" si="23"/>
        <v>96</v>
      </c>
      <c r="T53" s="171">
        <f t="shared" si="14"/>
        <v>98</v>
      </c>
      <c r="U53" s="172">
        <f t="shared" si="24"/>
        <v>98</v>
      </c>
    </row>
    <row r="54" spans="1:21" ht="15.6" customHeight="1" x14ac:dyDescent="0.4">
      <c r="A54" s="3" t="s">
        <v>533</v>
      </c>
      <c r="B54" s="171">
        <v>70</v>
      </c>
      <c r="C54" s="172">
        <f t="shared" si="15"/>
        <v>70</v>
      </c>
      <c r="D54" s="171">
        <f t="shared" si="10"/>
        <v>72</v>
      </c>
      <c r="E54" s="172">
        <f t="shared" si="16"/>
        <v>72</v>
      </c>
      <c r="F54" s="171">
        <f t="shared" si="10"/>
        <v>74</v>
      </c>
      <c r="G54" s="172">
        <f t="shared" si="17"/>
        <v>74</v>
      </c>
      <c r="H54" s="171">
        <f t="shared" si="10"/>
        <v>76</v>
      </c>
      <c r="I54" s="172">
        <f t="shared" si="18"/>
        <v>76</v>
      </c>
      <c r="J54" s="171">
        <f t="shared" si="10"/>
        <v>78</v>
      </c>
      <c r="K54" s="172">
        <f t="shared" si="19"/>
        <v>78</v>
      </c>
      <c r="L54" s="171">
        <f t="shared" si="10"/>
        <v>80</v>
      </c>
      <c r="M54" s="172">
        <f t="shared" si="20"/>
        <v>80</v>
      </c>
      <c r="N54" s="171">
        <f t="shared" si="11"/>
        <v>82</v>
      </c>
      <c r="O54" s="172">
        <f t="shared" si="21"/>
        <v>82</v>
      </c>
      <c r="P54" s="171">
        <f t="shared" si="12"/>
        <v>84</v>
      </c>
      <c r="Q54" s="172">
        <f t="shared" si="22"/>
        <v>84</v>
      </c>
      <c r="R54" s="171">
        <f t="shared" si="13"/>
        <v>86</v>
      </c>
      <c r="S54" s="172">
        <f t="shared" si="23"/>
        <v>86</v>
      </c>
      <c r="T54" s="171">
        <f t="shared" si="14"/>
        <v>88</v>
      </c>
      <c r="U54" s="172">
        <f t="shared" si="24"/>
        <v>88</v>
      </c>
    </row>
    <row r="55" spans="1:21" ht="15.6" customHeight="1" x14ac:dyDescent="0.4">
      <c r="A55" s="3" t="s">
        <v>534</v>
      </c>
      <c r="B55" s="171">
        <v>90</v>
      </c>
      <c r="C55" s="172">
        <f t="shared" si="15"/>
        <v>90</v>
      </c>
      <c r="D55" s="171">
        <f t="shared" si="10"/>
        <v>92</v>
      </c>
      <c r="E55" s="172">
        <f t="shared" si="16"/>
        <v>92</v>
      </c>
      <c r="F55" s="171">
        <f t="shared" si="10"/>
        <v>94</v>
      </c>
      <c r="G55" s="172">
        <f t="shared" si="17"/>
        <v>94</v>
      </c>
      <c r="H55" s="171">
        <f t="shared" si="10"/>
        <v>96</v>
      </c>
      <c r="I55" s="172">
        <f t="shared" si="18"/>
        <v>96</v>
      </c>
      <c r="J55" s="171">
        <f t="shared" si="10"/>
        <v>98</v>
      </c>
      <c r="K55" s="172">
        <f t="shared" si="19"/>
        <v>98</v>
      </c>
      <c r="L55" s="171">
        <f t="shared" si="10"/>
        <v>100</v>
      </c>
      <c r="M55" s="172">
        <f t="shared" si="20"/>
        <v>100</v>
      </c>
      <c r="N55" s="171">
        <f t="shared" si="11"/>
        <v>103</v>
      </c>
      <c r="O55" s="172">
        <f t="shared" si="21"/>
        <v>103</v>
      </c>
      <c r="P55" s="171">
        <f t="shared" si="12"/>
        <v>106</v>
      </c>
      <c r="Q55" s="172">
        <f t="shared" si="22"/>
        <v>106</v>
      </c>
      <c r="R55" s="171">
        <f t="shared" si="13"/>
        <v>109</v>
      </c>
      <c r="S55" s="172">
        <f t="shared" si="23"/>
        <v>109</v>
      </c>
      <c r="T55" s="171">
        <f t="shared" si="14"/>
        <v>112</v>
      </c>
      <c r="U55" s="172">
        <f t="shared" si="24"/>
        <v>112</v>
      </c>
    </row>
    <row r="56" spans="1:21" ht="15.6" customHeight="1" x14ac:dyDescent="0.4">
      <c r="A56" s="3" t="s">
        <v>535</v>
      </c>
      <c r="B56" s="171">
        <v>100</v>
      </c>
      <c r="C56" s="172">
        <f t="shared" si="15"/>
        <v>100</v>
      </c>
      <c r="D56" s="171">
        <f t="shared" si="10"/>
        <v>103</v>
      </c>
      <c r="E56" s="172">
        <f t="shared" si="16"/>
        <v>103</v>
      </c>
      <c r="F56" s="171">
        <f t="shared" si="10"/>
        <v>106</v>
      </c>
      <c r="G56" s="172">
        <f t="shared" si="17"/>
        <v>106</v>
      </c>
      <c r="H56" s="171">
        <f t="shared" si="10"/>
        <v>109</v>
      </c>
      <c r="I56" s="172">
        <f t="shared" si="18"/>
        <v>109</v>
      </c>
      <c r="J56" s="171">
        <f t="shared" si="10"/>
        <v>112</v>
      </c>
      <c r="K56" s="172">
        <f t="shared" si="19"/>
        <v>112</v>
      </c>
      <c r="L56" s="171">
        <f t="shared" ref="L56:L60" si="25">ROUND(J56*1.025,0)</f>
        <v>115</v>
      </c>
      <c r="M56" s="172">
        <f t="shared" si="20"/>
        <v>115</v>
      </c>
      <c r="N56" s="171">
        <f t="shared" si="11"/>
        <v>118</v>
      </c>
      <c r="O56" s="172">
        <f t="shared" si="21"/>
        <v>118</v>
      </c>
      <c r="P56" s="171">
        <f t="shared" si="12"/>
        <v>121</v>
      </c>
      <c r="Q56" s="172">
        <f t="shared" si="22"/>
        <v>121</v>
      </c>
      <c r="R56" s="171">
        <f t="shared" si="13"/>
        <v>124</v>
      </c>
      <c r="S56" s="172">
        <f t="shared" si="23"/>
        <v>124</v>
      </c>
      <c r="T56" s="171">
        <f t="shared" si="14"/>
        <v>127</v>
      </c>
      <c r="U56" s="172">
        <f t="shared" si="24"/>
        <v>127</v>
      </c>
    </row>
    <row r="57" spans="1:21" ht="15.6" customHeight="1" x14ac:dyDescent="0.4">
      <c r="A57" s="3"/>
      <c r="B57" s="171">
        <v>0</v>
      </c>
      <c r="C57" s="172">
        <f t="shared" si="15"/>
        <v>0</v>
      </c>
      <c r="D57" s="171">
        <f t="shared" si="10"/>
        <v>0</v>
      </c>
      <c r="E57" s="172">
        <f t="shared" si="16"/>
        <v>0</v>
      </c>
      <c r="F57" s="171">
        <f t="shared" si="10"/>
        <v>0</v>
      </c>
      <c r="G57" s="172">
        <f t="shared" si="17"/>
        <v>0</v>
      </c>
      <c r="H57" s="171">
        <f t="shared" si="10"/>
        <v>0</v>
      </c>
      <c r="I57" s="172">
        <f t="shared" si="18"/>
        <v>0</v>
      </c>
      <c r="J57" s="171">
        <f t="shared" si="10"/>
        <v>0</v>
      </c>
      <c r="K57" s="172">
        <f t="shared" si="19"/>
        <v>0</v>
      </c>
      <c r="L57" s="171">
        <f t="shared" si="25"/>
        <v>0</v>
      </c>
      <c r="M57" s="172">
        <f t="shared" si="20"/>
        <v>0</v>
      </c>
      <c r="N57" s="171">
        <f t="shared" si="11"/>
        <v>0</v>
      </c>
      <c r="O57" s="172">
        <f t="shared" si="21"/>
        <v>0</v>
      </c>
      <c r="P57" s="171">
        <f t="shared" si="12"/>
        <v>0</v>
      </c>
      <c r="Q57" s="172">
        <f t="shared" si="22"/>
        <v>0</v>
      </c>
      <c r="R57" s="171">
        <f t="shared" si="13"/>
        <v>0</v>
      </c>
      <c r="S57" s="172">
        <f t="shared" si="23"/>
        <v>0</v>
      </c>
      <c r="T57" s="171">
        <f t="shared" si="14"/>
        <v>0</v>
      </c>
      <c r="U57" s="172">
        <f t="shared" si="24"/>
        <v>0</v>
      </c>
    </row>
    <row r="58" spans="1:21" ht="15.6" customHeight="1" x14ac:dyDescent="0.4">
      <c r="A58" s="3"/>
      <c r="B58" s="171">
        <v>0</v>
      </c>
      <c r="C58" s="172">
        <f t="shared" si="15"/>
        <v>0</v>
      </c>
      <c r="D58" s="171">
        <f t="shared" si="10"/>
        <v>0</v>
      </c>
      <c r="E58" s="172">
        <f t="shared" si="16"/>
        <v>0</v>
      </c>
      <c r="F58" s="171">
        <f t="shared" si="10"/>
        <v>0</v>
      </c>
      <c r="G58" s="172">
        <f t="shared" si="17"/>
        <v>0</v>
      </c>
      <c r="H58" s="171">
        <f t="shared" si="10"/>
        <v>0</v>
      </c>
      <c r="I58" s="172">
        <f t="shared" si="18"/>
        <v>0</v>
      </c>
      <c r="J58" s="171">
        <f t="shared" si="10"/>
        <v>0</v>
      </c>
      <c r="K58" s="172">
        <f t="shared" si="19"/>
        <v>0</v>
      </c>
      <c r="L58" s="171">
        <f t="shared" si="25"/>
        <v>0</v>
      </c>
      <c r="M58" s="172">
        <f t="shared" si="20"/>
        <v>0</v>
      </c>
      <c r="N58" s="171">
        <f t="shared" si="11"/>
        <v>0</v>
      </c>
      <c r="O58" s="172">
        <f t="shared" si="21"/>
        <v>0</v>
      </c>
      <c r="P58" s="171">
        <f t="shared" si="12"/>
        <v>0</v>
      </c>
      <c r="Q58" s="172">
        <f t="shared" si="22"/>
        <v>0</v>
      </c>
      <c r="R58" s="171">
        <f t="shared" si="13"/>
        <v>0</v>
      </c>
      <c r="S58" s="172">
        <f t="shared" si="23"/>
        <v>0</v>
      </c>
      <c r="T58" s="171">
        <f t="shared" si="14"/>
        <v>0</v>
      </c>
      <c r="U58" s="172">
        <f t="shared" si="24"/>
        <v>0</v>
      </c>
    </row>
    <row r="59" spans="1:21" ht="15.6" customHeight="1" x14ac:dyDescent="0.4">
      <c r="A59" s="3"/>
      <c r="B59" s="171">
        <v>0</v>
      </c>
      <c r="C59" s="172">
        <f t="shared" si="15"/>
        <v>0</v>
      </c>
      <c r="D59" s="171">
        <f t="shared" si="10"/>
        <v>0</v>
      </c>
      <c r="E59" s="172">
        <f t="shared" si="16"/>
        <v>0</v>
      </c>
      <c r="F59" s="171">
        <f t="shared" si="10"/>
        <v>0</v>
      </c>
      <c r="G59" s="172">
        <f t="shared" si="17"/>
        <v>0</v>
      </c>
      <c r="H59" s="171">
        <f t="shared" si="10"/>
        <v>0</v>
      </c>
      <c r="I59" s="172">
        <f t="shared" si="18"/>
        <v>0</v>
      </c>
      <c r="J59" s="171">
        <f t="shared" si="10"/>
        <v>0</v>
      </c>
      <c r="K59" s="172">
        <f t="shared" si="19"/>
        <v>0</v>
      </c>
      <c r="L59" s="171">
        <f t="shared" si="25"/>
        <v>0</v>
      </c>
      <c r="M59" s="172">
        <f t="shared" si="20"/>
        <v>0</v>
      </c>
      <c r="N59" s="171">
        <f t="shared" si="11"/>
        <v>0</v>
      </c>
      <c r="O59" s="172">
        <f t="shared" si="21"/>
        <v>0</v>
      </c>
      <c r="P59" s="171">
        <f t="shared" si="12"/>
        <v>0</v>
      </c>
      <c r="Q59" s="172">
        <f t="shared" si="22"/>
        <v>0</v>
      </c>
      <c r="R59" s="171">
        <f t="shared" si="13"/>
        <v>0</v>
      </c>
      <c r="S59" s="172">
        <f t="shared" si="23"/>
        <v>0</v>
      </c>
      <c r="T59" s="171">
        <f t="shared" si="14"/>
        <v>0</v>
      </c>
      <c r="U59" s="172">
        <f t="shared" si="24"/>
        <v>0</v>
      </c>
    </row>
    <row r="60" spans="1:21" ht="15.6" customHeight="1" x14ac:dyDescent="0.4">
      <c r="A60" s="3"/>
      <c r="B60" s="171">
        <v>0</v>
      </c>
      <c r="C60" s="172">
        <f t="shared" si="15"/>
        <v>0</v>
      </c>
      <c r="D60" s="171">
        <f t="shared" si="10"/>
        <v>0</v>
      </c>
      <c r="E60" s="172">
        <f t="shared" si="16"/>
        <v>0</v>
      </c>
      <c r="F60" s="171">
        <f t="shared" si="10"/>
        <v>0</v>
      </c>
      <c r="G60" s="172">
        <f t="shared" si="17"/>
        <v>0</v>
      </c>
      <c r="H60" s="171">
        <f t="shared" si="10"/>
        <v>0</v>
      </c>
      <c r="I60" s="172">
        <f t="shared" si="18"/>
        <v>0</v>
      </c>
      <c r="J60" s="171">
        <f t="shared" si="10"/>
        <v>0</v>
      </c>
      <c r="K60" s="172">
        <f t="shared" si="19"/>
        <v>0</v>
      </c>
      <c r="L60" s="171">
        <f t="shared" si="25"/>
        <v>0</v>
      </c>
      <c r="M60" s="172">
        <f t="shared" si="20"/>
        <v>0</v>
      </c>
      <c r="N60" s="171">
        <f t="shared" si="11"/>
        <v>0</v>
      </c>
      <c r="O60" s="172">
        <f t="shared" si="21"/>
        <v>0</v>
      </c>
      <c r="P60" s="171">
        <f t="shared" si="12"/>
        <v>0</v>
      </c>
      <c r="Q60" s="172">
        <f t="shared" si="22"/>
        <v>0</v>
      </c>
      <c r="R60" s="171">
        <f t="shared" si="13"/>
        <v>0</v>
      </c>
      <c r="S60" s="172">
        <f t="shared" si="23"/>
        <v>0</v>
      </c>
      <c r="T60" s="171">
        <f t="shared" si="14"/>
        <v>0</v>
      </c>
      <c r="U60" s="172">
        <f t="shared" si="24"/>
        <v>0</v>
      </c>
    </row>
    <row r="61" spans="1:21" ht="15.6" customHeight="1" x14ac:dyDescent="0.4">
      <c r="A61" s="6"/>
      <c r="B61" s="7"/>
      <c r="C61" s="166"/>
      <c r="D61" s="166"/>
      <c r="E61" s="166"/>
      <c r="F61" s="166"/>
      <c r="G61" s="166"/>
      <c r="H61" s="166"/>
      <c r="I61" s="166"/>
      <c r="J61" s="166"/>
      <c r="K61" s="166"/>
      <c r="L61" s="166"/>
      <c r="M61" s="166"/>
      <c r="N61" s="166"/>
      <c r="O61" s="166"/>
      <c r="P61" s="166"/>
      <c r="Q61" s="166"/>
      <c r="R61" s="166"/>
      <c r="S61" s="166"/>
      <c r="T61" s="166"/>
      <c r="U61" s="8"/>
    </row>
    <row r="62" spans="1:21" ht="15.6" customHeight="1" thickBot="1" x14ac:dyDescent="0.45">
      <c r="A62" s="4"/>
      <c r="B62" s="5"/>
      <c r="C62" s="167"/>
      <c r="D62" s="167"/>
      <c r="E62" s="167"/>
      <c r="F62" s="167"/>
      <c r="G62" s="167"/>
      <c r="H62" s="167"/>
      <c r="I62" s="167"/>
      <c r="J62" s="167"/>
      <c r="K62" s="167"/>
      <c r="L62" s="167"/>
      <c r="M62" s="167"/>
      <c r="N62" s="167"/>
      <c r="O62" s="167"/>
      <c r="P62" s="167"/>
      <c r="Q62" s="167"/>
      <c r="R62" s="167"/>
      <c r="S62" s="167"/>
      <c r="T62" s="167"/>
      <c r="U62" s="2"/>
    </row>
    <row r="64" spans="1:21" ht="13.9" x14ac:dyDescent="0.4">
      <c r="A64" s="65" t="s">
        <v>49</v>
      </c>
      <c r="B64" s="62"/>
    </row>
    <row r="65" spans="1:21" ht="13.9" x14ac:dyDescent="0.4">
      <c r="A65" s="68" t="s">
        <v>101</v>
      </c>
      <c r="B65" s="165">
        <f>+'Participating State'!B8</f>
        <v>0</v>
      </c>
    </row>
    <row r="66" spans="1:21" ht="13.9" x14ac:dyDescent="0.4">
      <c r="A66" s="68" t="s">
        <v>46</v>
      </c>
      <c r="B66" s="165">
        <f>+'Participating State'!B9</f>
        <v>0</v>
      </c>
    </row>
    <row r="67" spans="1:21" ht="13.9" x14ac:dyDescent="0.4">
      <c r="A67" s="68" t="s">
        <v>47</v>
      </c>
      <c r="B67" s="173">
        <f>B66-B65</f>
        <v>0</v>
      </c>
    </row>
    <row r="68" spans="1:21" ht="13.9" x14ac:dyDescent="0.4">
      <c r="A68" s="68" t="s">
        <v>85</v>
      </c>
      <c r="B68" s="173">
        <f>IFERROR(B67/B65,0)</f>
        <v>0</v>
      </c>
    </row>
    <row r="69" spans="1:21" ht="13.9" x14ac:dyDescent="0.4">
      <c r="A69" s="68" t="s">
        <v>48</v>
      </c>
      <c r="B69" s="174">
        <f>B68+1</f>
        <v>1</v>
      </c>
    </row>
    <row r="72" spans="1:21" ht="18.75" customHeight="1" x14ac:dyDescent="0.35">
      <c r="A72" s="506" t="s">
        <v>316</v>
      </c>
      <c r="B72" s="506"/>
      <c r="C72" s="506"/>
      <c r="D72" s="506"/>
      <c r="E72" s="506"/>
      <c r="F72" s="506"/>
      <c r="G72" s="506"/>
      <c r="H72" s="506"/>
      <c r="I72" s="506"/>
      <c r="J72" s="506"/>
      <c r="K72" s="506"/>
      <c r="L72" s="506"/>
      <c r="M72" s="506"/>
      <c r="N72" s="506"/>
      <c r="O72" s="506"/>
      <c r="P72" s="506"/>
      <c r="Q72" s="506"/>
      <c r="R72" s="506"/>
      <c r="S72" s="506"/>
      <c r="T72" s="506"/>
      <c r="U72" s="506"/>
    </row>
  </sheetData>
  <mergeCells count="6">
    <mergeCell ref="A72:U72"/>
    <mergeCell ref="A1:U1"/>
    <mergeCell ref="A3:U3"/>
    <mergeCell ref="A5:U5"/>
    <mergeCell ref="A6:A7"/>
    <mergeCell ref="B6:U6"/>
  </mergeCells>
  <pageMargins left="0.7" right="0.7" top="0.75" bottom="0.75" header="0.3" footer="0.3"/>
  <pageSetup paperSize="3" scale="49" fitToHeight="0" orientation="landscape" r:id="rId1"/>
  <headerFooter>
    <oddFooter>&amp;L&amp;F&amp;C&amp;A&amp;Rpage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M25"/>
  <sheetViews>
    <sheetView zoomScale="85" zoomScaleNormal="85" workbookViewId="0">
      <selection activeCell="O28" sqref="O28"/>
    </sheetView>
  </sheetViews>
  <sheetFormatPr defaultColWidth="9.1328125" defaultRowHeight="13.5" x14ac:dyDescent="0.35"/>
  <cols>
    <col min="1" max="1" width="51.1328125" style="12" customWidth="1"/>
    <col min="2" max="2" width="17.1328125" style="12" customWidth="1"/>
    <col min="3" max="3" width="19.73046875" style="12" customWidth="1"/>
    <col min="4" max="4" width="21" style="12" customWidth="1"/>
    <col min="5" max="5" width="16.73046875" style="12" customWidth="1"/>
    <col min="6" max="6" width="23.73046875" style="12" bestFit="1" customWidth="1"/>
    <col min="7" max="7" width="16.73046875" style="12" customWidth="1"/>
    <col min="8" max="8" width="23.73046875" style="12" bestFit="1" customWidth="1"/>
    <col min="9" max="9" width="16.73046875" style="12" customWidth="1"/>
    <col min="10" max="10" width="23.86328125" style="12" customWidth="1"/>
    <col min="11" max="11" width="16.73046875" style="12" customWidth="1"/>
    <col min="12" max="12" width="23.73046875" style="12" bestFit="1" customWidth="1"/>
    <col min="13" max="13" width="16.73046875" style="12" customWidth="1"/>
    <col min="14" max="14" width="23.73046875" style="12" bestFit="1" customWidth="1"/>
    <col min="15" max="15" width="16.73046875" style="12" customWidth="1"/>
    <col min="16" max="16" width="23.73046875" style="12" bestFit="1" customWidth="1"/>
    <col min="17" max="17" width="16.73046875" style="12" customWidth="1"/>
    <col min="18" max="18" width="23.73046875" style="12" bestFit="1" customWidth="1"/>
    <col min="19" max="16384" width="9.1328125" style="12"/>
  </cols>
  <sheetData>
    <row r="1" spans="1:19" ht="15" x14ac:dyDescent="0.4">
      <c r="A1" s="461" t="s">
        <v>537</v>
      </c>
      <c r="B1" s="461"/>
      <c r="C1" s="461"/>
      <c r="D1" s="461"/>
      <c r="E1" s="461"/>
      <c r="F1" s="461"/>
      <c r="G1" s="461"/>
      <c r="H1" s="461"/>
      <c r="I1" s="461"/>
      <c r="J1" s="461"/>
      <c r="K1" s="461"/>
      <c r="L1" s="461"/>
      <c r="M1" s="461"/>
      <c r="N1" s="461"/>
      <c r="O1" s="461"/>
      <c r="P1" s="461"/>
      <c r="Q1" s="461"/>
      <c r="R1" s="461"/>
    </row>
    <row r="3" spans="1:19" s="11" customFormat="1" ht="36.75" customHeight="1" x14ac:dyDescent="0.5">
      <c r="A3" s="527" t="s">
        <v>338</v>
      </c>
      <c r="B3" s="527"/>
      <c r="C3" s="527"/>
      <c r="D3" s="527"/>
      <c r="E3" s="527"/>
      <c r="F3" s="527"/>
      <c r="G3" s="527"/>
      <c r="H3" s="527"/>
      <c r="I3" s="527"/>
      <c r="J3" s="527"/>
      <c r="K3" s="527"/>
      <c r="L3" s="527"/>
      <c r="M3" s="527"/>
      <c r="N3" s="527"/>
      <c r="O3" s="527"/>
      <c r="P3" s="527"/>
      <c r="Q3" s="527"/>
      <c r="R3" s="527"/>
    </row>
    <row r="5" spans="1:19" ht="13.9" thickBot="1" x14ac:dyDescent="0.4"/>
    <row r="6" spans="1:19" ht="13.9" x14ac:dyDescent="0.4">
      <c r="A6" s="528" t="s">
        <v>287</v>
      </c>
      <c r="B6" s="529"/>
      <c r="C6" s="529"/>
      <c r="D6" s="529"/>
      <c r="E6" s="529"/>
      <c r="F6" s="529"/>
      <c r="G6" s="529"/>
      <c r="H6" s="529"/>
      <c r="I6" s="529"/>
      <c r="J6" s="529"/>
      <c r="K6" s="529"/>
      <c r="L6" s="529"/>
      <c r="M6" s="529"/>
      <c r="N6" s="529"/>
      <c r="O6" s="529"/>
      <c r="P6" s="529"/>
      <c r="Q6" s="529"/>
      <c r="R6" s="530"/>
    </row>
    <row r="7" spans="1:19" x14ac:dyDescent="0.35">
      <c r="A7" s="13"/>
      <c r="B7" s="14"/>
      <c r="C7" s="14"/>
      <c r="D7" s="14"/>
      <c r="E7" s="14"/>
      <c r="F7" s="14"/>
      <c r="G7" s="14"/>
      <c r="H7" s="14"/>
      <c r="I7" s="14"/>
      <c r="J7" s="14"/>
      <c r="K7" s="14"/>
      <c r="L7" s="14"/>
      <c r="M7" s="14"/>
      <c r="N7" s="14"/>
      <c r="O7" s="14"/>
      <c r="P7" s="14"/>
      <c r="Q7" s="14"/>
      <c r="R7" s="15"/>
    </row>
    <row r="8" spans="1:19" ht="13.9" x14ac:dyDescent="0.4">
      <c r="A8" s="13"/>
      <c r="B8" s="396" t="s">
        <v>7</v>
      </c>
      <c r="C8" s="531" t="s">
        <v>8</v>
      </c>
      <c r="D8" s="532"/>
      <c r="E8" s="531" t="s">
        <v>9</v>
      </c>
      <c r="F8" s="532"/>
      <c r="G8" s="531" t="s">
        <v>10</v>
      </c>
      <c r="H8" s="532"/>
      <c r="I8" s="531" t="s">
        <v>11</v>
      </c>
      <c r="J8" s="532"/>
      <c r="K8" s="531" t="s">
        <v>12</v>
      </c>
      <c r="L8" s="532"/>
      <c r="M8" s="531" t="s">
        <v>13</v>
      </c>
      <c r="N8" s="532"/>
      <c r="O8" s="531" t="s">
        <v>14</v>
      </c>
      <c r="P8" s="532"/>
      <c r="Q8" s="531" t="s">
        <v>15</v>
      </c>
      <c r="R8" s="533"/>
    </row>
    <row r="9" spans="1:19" s="20" customFormat="1" ht="13.9" x14ac:dyDescent="0.4">
      <c r="A9" s="19"/>
      <c r="B9" s="396" t="s">
        <v>105</v>
      </c>
      <c r="C9" s="210"/>
      <c r="D9" s="211"/>
      <c r="E9" s="181">
        <v>0</v>
      </c>
      <c r="F9" s="182">
        <v>249999</v>
      </c>
      <c r="G9" s="183">
        <v>250000</v>
      </c>
      <c r="H9" s="182">
        <v>399999</v>
      </c>
      <c r="I9" s="183">
        <v>400000</v>
      </c>
      <c r="J9" s="182">
        <v>899999</v>
      </c>
      <c r="K9" s="183">
        <v>900000</v>
      </c>
      <c r="L9" s="182">
        <v>1349999</v>
      </c>
      <c r="M9" s="183">
        <v>1350000</v>
      </c>
      <c r="N9" s="182">
        <v>1799999</v>
      </c>
      <c r="O9" s="183">
        <v>1800000</v>
      </c>
      <c r="P9" s="182">
        <v>3999999</v>
      </c>
      <c r="Q9" s="183">
        <v>4000000</v>
      </c>
      <c r="R9" s="184" t="s">
        <v>104</v>
      </c>
    </row>
    <row r="10" spans="1:19" s="23" customFormat="1" ht="13.9" x14ac:dyDescent="0.4">
      <c r="A10" s="21"/>
      <c r="B10" s="22" t="s">
        <v>106</v>
      </c>
      <c r="C10" s="210"/>
      <c r="D10" s="211"/>
      <c r="E10" s="520">
        <f>+'Participating State'!C7</f>
        <v>0</v>
      </c>
      <c r="F10" s="524"/>
      <c r="G10" s="520">
        <f>+'Participating State'!E7</f>
        <v>0</v>
      </c>
      <c r="H10" s="524"/>
      <c r="I10" s="520">
        <f>+'Participating State'!G7</f>
        <v>0</v>
      </c>
      <c r="J10" s="524"/>
      <c r="K10" s="520">
        <f>+'Participating State'!I7</f>
        <v>0</v>
      </c>
      <c r="L10" s="524"/>
      <c r="M10" s="520">
        <f>+'Participating State'!K7</f>
        <v>0</v>
      </c>
      <c r="N10" s="524"/>
      <c r="O10" s="520">
        <f>+'Participating State'!M7</f>
        <v>0</v>
      </c>
      <c r="P10" s="524"/>
      <c r="Q10" s="520">
        <f>+'Participating State'!O7</f>
        <v>0</v>
      </c>
      <c r="R10" s="521"/>
      <c r="S10" s="20"/>
    </row>
    <row r="11" spans="1:19" s="11" customFormat="1" ht="13.9" x14ac:dyDescent="0.4">
      <c r="A11" s="24"/>
      <c r="B11" s="25"/>
      <c r="C11" s="232" t="s">
        <v>24</v>
      </c>
      <c r="D11" s="232" t="s">
        <v>219</v>
      </c>
      <c r="E11" s="232" t="s">
        <v>25</v>
      </c>
      <c r="F11" s="233" t="s">
        <v>229</v>
      </c>
      <c r="G11" s="232" t="s">
        <v>25</v>
      </c>
      <c r="H11" s="233" t="s">
        <v>229</v>
      </c>
      <c r="I11" s="232" t="s">
        <v>25</v>
      </c>
      <c r="J11" s="233" t="s">
        <v>229</v>
      </c>
      <c r="K11" s="232" t="s">
        <v>25</v>
      </c>
      <c r="L11" s="233" t="s">
        <v>229</v>
      </c>
      <c r="M11" s="232" t="s">
        <v>25</v>
      </c>
      <c r="N11" s="233" t="s">
        <v>229</v>
      </c>
      <c r="O11" s="27" t="s">
        <v>25</v>
      </c>
      <c r="P11" s="233" t="s">
        <v>229</v>
      </c>
      <c r="Q11" s="232" t="s">
        <v>25</v>
      </c>
      <c r="R11" s="28" t="s">
        <v>229</v>
      </c>
    </row>
    <row r="12" spans="1:19" ht="13.9" x14ac:dyDescent="0.4">
      <c r="A12" s="525" t="s">
        <v>102</v>
      </c>
      <c r="B12" s="526"/>
      <c r="C12" s="163">
        <v>22500000</v>
      </c>
      <c r="D12" s="164">
        <f>C12*B22</f>
        <v>22500000</v>
      </c>
      <c r="E12" s="29">
        <f>ROUND($C$24*E$25,4)</f>
        <v>5</v>
      </c>
      <c r="F12" s="185">
        <f>MAX(ROUND(((E$10)*E12)*B22,2),0)</f>
        <v>0</v>
      </c>
      <c r="G12" s="29">
        <f>ROUND($C$24*G$25,4)</f>
        <v>4.5</v>
      </c>
      <c r="H12" s="185">
        <f>MAX(ROUND(((G$10)*G12)*B22,2),0)</f>
        <v>0</v>
      </c>
      <c r="I12" s="29">
        <f>ROUND($C$24*I$25,4)</f>
        <v>4</v>
      </c>
      <c r="J12" s="185">
        <f>MAX(ROUND(((I$10)*I12)*B22,2),0)</f>
        <v>0</v>
      </c>
      <c r="K12" s="29">
        <f>ROUND($C$24*K$25,4)</f>
        <v>3.5</v>
      </c>
      <c r="L12" s="185">
        <f>MAX(ROUND(((K$10)*K12)*B22,2),0)</f>
        <v>0</v>
      </c>
      <c r="M12" s="29">
        <f>ROUND($C$24*M$25,4)</f>
        <v>3.25</v>
      </c>
      <c r="N12" s="185">
        <f>MAX(ROUND(((M$10)*M12)*B22,2),0)</f>
        <v>0</v>
      </c>
      <c r="O12" s="29">
        <f>ROUND($C$24*O$25,4)</f>
        <v>3</v>
      </c>
      <c r="P12" s="185">
        <f>MAX(ROUND(((O$10)*O12)*B22,2),0)</f>
        <v>0</v>
      </c>
      <c r="Q12" s="29">
        <f>ROUND($C$24*Q$25,4)</f>
        <v>2.5</v>
      </c>
      <c r="R12" s="189">
        <f>MAX(ROUND(((Q$10)*Q12)*B22,2),0)</f>
        <v>0</v>
      </c>
    </row>
    <row r="13" spans="1:19" s="30" customFormat="1" ht="13.9" x14ac:dyDescent="0.4">
      <c r="A13" s="522" t="s">
        <v>318</v>
      </c>
      <c r="B13" s="523"/>
      <c r="C13" s="176">
        <f>D12</f>
        <v>22500000</v>
      </c>
      <c r="D13" s="177"/>
      <c r="E13" s="178"/>
      <c r="F13" s="179">
        <f>SUM(F12:F12)</f>
        <v>0</v>
      </c>
      <c r="G13" s="178"/>
      <c r="H13" s="179">
        <f>SUM(H12:H12)</f>
        <v>0</v>
      </c>
      <c r="I13" s="178"/>
      <c r="J13" s="179">
        <f>SUM(J12:J12)</f>
        <v>0</v>
      </c>
      <c r="K13" s="178"/>
      <c r="L13" s="179">
        <f>SUM(L12:L12)</f>
        <v>0</v>
      </c>
      <c r="M13" s="178"/>
      <c r="N13" s="179">
        <f>SUM(N12:N12)</f>
        <v>0</v>
      </c>
      <c r="O13" s="178"/>
      <c r="P13" s="179">
        <f>SUM(P12:P12)</f>
        <v>0</v>
      </c>
      <c r="Q13" s="178"/>
      <c r="R13" s="180">
        <f>SUM(R12:R12)</f>
        <v>0</v>
      </c>
    </row>
    <row r="14" spans="1:19" ht="13.9" thickBot="1" x14ac:dyDescent="0.4">
      <c r="A14" s="13"/>
      <c r="B14" s="14"/>
      <c r="C14" s="14"/>
      <c r="D14" s="14"/>
      <c r="E14" s="14"/>
      <c r="F14" s="14"/>
      <c r="G14" s="14"/>
      <c r="H14" s="14"/>
      <c r="I14" s="14"/>
      <c r="J14" s="14"/>
      <c r="K14" s="14"/>
      <c r="L14" s="14"/>
      <c r="M14" s="14"/>
      <c r="N14" s="14"/>
      <c r="O14" s="14"/>
      <c r="P14" s="14"/>
      <c r="Q14" s="14"/>
      <c r="R14" s="15"/>
    </row>
    <row r="15" spans="1:19" ht="14.25" thickBot="1" x14ac:dyDescent="0.45">
      <c r="A15" s="534" t="s">
        <v>317</v>
      </c>
      <c r="B15" s="535"/>
      <c r="C15" s="175">
        <f>SUM(E13:R13)+C13</f>
        <v>22500000</v>
      </c>
      <c r="D15" s="396"/>
      <c r="E15" s="107"/>
      <c r="F15" s="106"/>
      <c r="G15" s="14"/>
      <c r="H15" s="14"/>
      <c r="I15" s="14"/>
      <c r="J15" s="14"/>
      <c r="K15" s="14"/>
      <c r="L15" s="14"/>
      <c r="M15" s="14"/>
      <c r="N15" s="14"/>
      <c r="O15" s="14"/>
      <c r="P15" s="32"/>
      <c r="Q15" s="14"/>
      <c r="R15" s="15"/>
    </row>
    <row r="16" spans="1:19" ht="13.9" x14ac:dyDescent="0.4">
      <c r="A16" s="61"/>
      <c r="B16" s="62"/>
      <c r="C16" s="63"/>
      <c r="D16" s="396"/>
      <c r="E16" s="31"/>
      <c r="F16" s="14"/>
      <c r="G16" s="14"/>
      <c r="H16" s="14"/>
      <c r="I16" s="14"/>
      <c r="J16" s="14"/>
      <c r="K16" s="14"/>
      <c r="L16" s="14"/>
      <c r="M16" s="14"/>
      <c r="N16" s="14"/>
      <c r="O16" s="14"/>
      <c r="P16" s="32"/>
      <c r="Q16" s="14"/>
      <c r="R16" s="15"/>
    </row>
    <row r="17" spans="1:39" ht="14.25" x14ac:dyDescent="0.45">
      <c r="A17" s="65" t="s">
        <v>49</v>
      </c>
      <c r="B17" s="62"/>
      <c r="C17" s="397"/>
      <c r="D17" s="396"/>
      <c r="E17" s="31"/>
      <c r="F17" s="14"/>
      <c r="G17" s="14"/>
      <c r="H17" s="14"/>
      <c r="I17" s="14"/>
      <c r="J17" s="14"/>
      <c r="K17" s="14"/>
      <c r="L17" s="14"/>
      <c r="M17" s="14"/>
      <c r="N17" s="14"/>
      <c r="O17" s="14"/>
      <c r="P17" s="32"/>
      <c r="Q17" s="14"/>
      <c r="R17" s="15"/>
      <c r="AM17" s="12" t="s">
        <v>100</v>
      </c>
    </row>
    <row r="18" spans="1:39" ht="13.9" x14ac:dyDescent="0.4">
      <c r="A18" s="68" t="s">
        <v>101</v>
      </c>
      <c r="B18" s="165">
        <f>+'Participating State'!B8</f>
        <v>0</v>
      </c>
      <c r="C18" s="63"/>
      <c r="D18" s="396"/>
      <c r="E18" s="31"/>
      <c r="F18" s="14"/>
      <c r="G18" s="14"/>
      <c r="H18" s="14"/>
      <c r="I18" s="14"/>
      <c r="J18" s="14"/>
      <c r="K18" s="14"/>
      <c r="L18" s="14"/>
      <c r="M18" s="14"/>
      <c r="N18" s="14"/>
      <c r="O18" s="14"/>
      <c r="P18" s="32"/>
      <c r="Q18" s="14"/>
      <c r="R18" s="15"/>
    </row>
    <row r="19" spans="1:39" ht="14.25" x14ac:dyDescent="0.45">
      <c r="A19" s="68" t="s">
        <v>46</v>
      </c>
      <c r="B19" s="165">
        <f>+'Participating State'!B9</f>
        <v>0</v>
      </c>
      <c r="C19" s="397"/>
      <c r="D19" s="396"/>
      <c r="E19" s="105"/>
      <c r="F19" s="14"/>
      <c r="G19" s="14"/>
      <c r="H19" s="14"/>
      <c r="I19" s="14"/>
      <c r="J19" s="14"/>
      <c r="K19" s="14"/>
      <c r="L19" s="14"/>
      <c r="M19" s="14"/>
      <c r="N19" s="14"/>
      <c r="O19" s="14"/>
      <c r="P19" s="32"/>
      <c r="Q19" s="14"/>
      <c r="R19" s="15"/>
    </row>
    <row r="20" spans="1:39" ht="13.9" x14ac:dyDescent="0.4">
      <c r="A20" s="68" t="s">
        <v>47</v>
      </c>
      <c r="B20" s="173">
        <f>B19-B18</f>
        <v>0</v>
      </c>
      <c r="C20" s="63"/>
      <c r="D20" s="396"/>
      <c r="E20" s="31"/>
      <c r="F20" s="14"/>
      <c r="G20" s="14"/>
      <c r="H20" s="14"/>
      <c r="I20" s="14"/>
      <c r="J20" s="14"/>
      <c r="K20" s="14"/>
      <c r="L20" s="14"/>
      <c r="M20" s="14"/>
      <c r="N20" s="14"/>
      <c r="O20" s="14"/>
      <c r="P20" s="32"/>
      <c r="Q20" s="14"/>
      <c r="R20" s="15"/>
    </row>
    <row r="21" spans="1:39" ht="13.9" x14ac:dyDescent="0.4">
      <c r="A21" s="68" t="s">
        <v>85</v>
      </c>
      <c r="B21" s="173">
        <f>IFERROR(B20/B18,0)</f>
        <v>0</v>
      </c>
      <c r="C21" s="63"/>
      <c r="D21" s="396"/>
      <c r="E21" s="31"/>
      <c r="F21" s="14"/>
      <c r="G21" s="14"/>
      <c r="H21" s="14"/>
      <c r="I21" s="14"/>
      <c r="J21" s="14"/>
      <c r="K21" s="14"/>
      <c r="L21" s="14"/>
      <c r="M21" s="14"/>
      <c r="N21" s="14"/>
      <c r="O21" s="14"/>
      <c r="P21" s="32"/>
      <c r="Q21" s="14"/>
      <c r="R21" s="15"/>
    </row>
    <row r="22" spans="1:39" ht="13.9" x14ac:dyDescent="0.4">
      <c r="A22" s="68" t="s">
        <v>48</v>
      </c>
      <c r="B22" s="398">
        <f>B21+1</f>
        <v>1</v>
      </c>
      <c r="C22" s="63"/>
      <c r="D22" s="396"/>
      <c r="E22" s="31"/>
      <c r="F22" s="14"/>
      <c r="G22" s="14"/>
      <c r="H22" s="14"/>
      <c r="I22" s="14"/>
      <c r="J22" s="14"/>
      <c r="K22" s="14"/>
      <c r="L22" s="14"/>
      <c r="M22" s="14"/>
      <c r="N22" s="14"/>
      <c r="O22" s="14"/>
      <c r="P22" s="32"/>
      <c r="Q22" s="14"/>
      <c r="R22" s="15"/>
    </row>
    <row r="23" spans="1:39" x14ac:dyDescent="0.35">
      <c r="A23" s="64"/>
      <c r="B23" s="14"/>
      <c r="C23" s="14"/>
      <c r="D23" s="14"/>
      <c r="E23" s="14"/>
      <c r="F23" s="14"/>
      <c r="G23" s="14"/>
      <c r="H23" s="14"/>
      <c r="I23" s="14"/>
      <c r="J23" s="43"/>
      <c r="K23" s="14"/>
      <c r="L23" s="14"/>
      <c r="M23" s="14"/>
      <c r="N23" s="14"/>
      <c r="O23" s="14"/>
      <c r="P23" s="14"/>
      <c r="Q23" s="14"/>
      <c r="R23" s="15"/>
    </row>
    <row r="24" spans="1:39" x14ac:dyDescent="0.35">
      <c r="A24" s="13" t="s">
        <v>28</v>
      </c>
      <c r="B24" s="14"/>
      <c r="C24" s="34">
        <v>5</v>
      </c>
      <c r="D24" s="14"/>
      <c r="E24" s="14"/>
      <c r="F24" s="14"/>
      <c r="G24" s="14"/>
      <c r="H24" s="14"/>
      <c r="I24" s="35"/>
      <c r="J24" s="14"/>
      <c r="K24" s="14"/>
      <c r="L24" s="14"/>
      <c r="M24" s="14"/>
      <c r="N24" s="14"/>
      <c r="O24" s="14"/>
      <c r="P24" s="14"/>
      <c r="Q24" s="14"/>
      <c r="R24" s="15"/>
    </row>
    <row r="25" spans="1:39" ht="13.9" thickBot="1" x14ac:dyDescent="0.4">
      <c r="A25" s="36" t="s">
        <v>103</v>
      </c>
      <c r="B25" s="37"/>
      <c r="C25" s="37"/>
      <c r="D25" s="37"/>
      <c r="E25" s="458">
        <v>1</v>
      </c>
      <c r="F25" s="459"/>
      <c r="G25" s="458">
        <v>0.9</v>
      </c>
      <c r="H25" s="459"/>
      <c r="I25" s="458">
        <v>0.8</v>
      </c>
      <c r="J25" s="459"/>
      <c r="K25" s="458">
        <v>0.7</v>
      </c>
      <c r="L25" s="459"/>
      <c r="M25" s="458">
        <v>0.65</v>
      </c>
      <c r="N25" s="459"/>
      <c r="O25" s="458">
        <v>0.6</v>
      </c>
      <c r="P25" s="459"/>
      <c r="Q25" s="458">
        <v>0.5</v>
      </c>
      <c r="R25" s="39"/>
    </row>
  </sheetData>
  <mergeCells count="21">
    <mergeCell ref="A15:B15"/>
    <mergeCell ref="E10:F10"/>
    <mergeCell ref="G10:H10"/>
    <mergeCell ref="I10:J10"/>
    <mergeCell ref="K10:L10"/>
    <mergeCell ref="A1:R1"/>
    <mergeCell ref="Q10:R10"/>
    <mergeCell ref="A13:B13"/>
    <mergeCell ref="M10:N10"/>
    <mergeCell ref="O10:P10"/>
    <mergeCell ref="A12:B12"/>
    <mergeCell ref="A3:R3"/>
    <mergeCell ref="A6:R6"/>
    <mergeCell ref="C8:D8"/>
    <mergeCell ref="E8:F8"/>
    <mergeCell ref="G8:H8"/>
    <mergeCell ref="I8:J8"/>
    <mergeCell ref="K8:L8"/>
    <mergeCell ref="M8:N8"/>
    <mergeCell ref="O8:P8"/>
    <mergeCell ref="Q8:R8"/>
  </mergeCells>
  <pageMargins left="0.25" right="0.25" top="0.75" bottom="0.75" header="0.3" footer="0.3"/>
  <pageSetup paperSize="5" scale="42" fitToHeight="0" orientation="landscape" r:id="rId1"/>
  <headerFooter>
    <oddFooter>&amp;L&amp;F&amp;C&amp;A&amp;Rpage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35"/>
  <sheetViews>
    <sheetView topLeftCell="A2" zoomScale="85" zoomScaleNormal="85" workbookViewId="0">
      <selection activeCell="S31" sqref="S31"/>
    </sheetView>
  </sheetViews>
  <sheetFormatPr defaultColWidth="9.1328125" defaultRowHeight="13.5" x14ac:dyDescent="0.35"/>
  <cols>
    <col min="1" max="1" width="46.86328125" style="12" customWidth="1"/>
    <col min="2" max="2" width="14.86328125" style="12" customWidth="1"/>
    <col min="3" max="3" width="20.1328125" style="12" customWidth="1"/>
    <col min="4" max="4" width="19.73046875" style="12" customWidth="1"/>
    <col min="5" max="5" width="12.73046875" style="12" customWidth="1"/>
    <col min="6" max="6" width="18" style="12" customWidth="1"/>
    <col min="7" max="7" width="18.73046875" style="12" customWidth="1"/>
    <col min="8" max="8" width="12.73046875" style="12" customWidth="1"/>
    <col min="9" max="9" width="16.73046875" style="12" customWidth="1"/>
    <col min="10" max="10" width="18.73046875" style="12" customWidth="1"/>
    <col min="11" max="11" width="12.73046875" style="12" customWidth="1"/>
    <col min="12" max="12" width="16.73046875" style="12" customWidth="1"/>
    <col min="13" max="13" width="18.73046875" style="12" customWidth="1"/>
    <col min="14" max="14" width="12.73046875" style="12" customWidth="1"/>
    <col min="15" max="15" width="16.73046875" style="12" customWidth="1"/>
    <col min="16" max="16" width="18.73046875" style="12" customWidth="1"/>
    <col min="17" max="17" width="12.73046875" style="12" customWidth="1"/>
    <col min="18" max="18" width="16.73046875" style="12" customWidth="1"/>
    <col min="19" max="19" width="18.73046875" style="12" customWidth="1"/>
    <col min="20" max="20" width="12.73046875" style="12" customWidth="1"/>
    <col min="21" max="21" width="16.73046875" style="12" customWidth="1"/>
    <col min="22" max="22" width="18.73046875" style="12" customWidth="1"/>
    <col min="23" max="23" width="12.73046875" style="12" customWidth="1"/>
    <col min="24" max="24" width="16.73046875" style="12" customWidth="1"/>
    <col min="25" max="26" width="18.73046875" style="12" customWidth="1"/>
    <col min="27" max="27" width="15.1328125" style="12" bestFit="1" customWidth="1"/>
    <col min="28" max="16384" width="9.1328125" style="12"/>
  </cols>
  <sheetData>
    <row r="1" spans="1:27" ht="15" x14ac:dyDescent="0.4">
      <c r="A1" s="461" t="s">
        <v>537</v>
      </c>
      <c r="B1" s="461"/>
      <c r="C1" s="461"/>
      <c r="D1" s="461"/>
      <c r="E1" s="461"/>
      <c r="F1" s="461"/>
      <c r="G1" s="461"/>
      <c r="H1" s="461"/>
      <c r="I1" s="461"/>
      <c r="J1" s="461"/>
      <c r="K1" s="461"/>
      <c r="L1" s="461"/>
      <c r="M1" s="461"/>
      <c r="N1" s="461"/>
      <c r="O1" s="461"/>
      <c r="P1" s="461"/>
      <c r="Q1" s="461"/>
      <c r="R1" s="461"/>
      <c r="S1" s="461"/>
      <c r="T1" s="461"/>
      <c r="U1" s="461"/>
      <c r="V1" s="461"/>
      <c r="W1" s="461"/>
      <c r="X1" s="461"/>
      <c r="Y1" s="461"/>
      <c r="Z1" s="461"/>
    </row>
    <row r="3" spans="1:27" ht="38.85" customHeight="1" x14ac:dyDescent="0.5">
      <c r="A3" s="527" t="s">
        <v>339</v>
      </c>
      <c r="B3" s="527"/>
      <c r="C3" s="527"/>
      <c r="D3" s="527"/>
      <c r="E3" s="527"/>
      <c r="F3" s="527"/>
      <c r="G3" s="527"/>
      <c r="H3" s="527"/>
      <c r="I3" s="527"/>
      <c r="J3" s="527"/>
      <c r="K3" s="527"/>
      <c r="L3" s="527"/>
      <c r="M3" s="527"/>
      <c r="N3" s="527"/>
      <c r="O3" s="527"/>
      <c r="P3" s="527"/>
      <c r="Q3" s="527"/>
      <c r="R3" s="527"/>
      <c r="S3" s="527"/>
      <c r="T3" s="527"/>
      <c r="U3" s="527"/>
      <c r="V3" s="527"/>
      <c r="W3" s="527"/>
      <c r="X3" s="527"/>
      <c r="Y3" s="527"/>
      <c r="Z3" s="527"/>
    </row>
    <row r="4" spans="1:27" x14ac:dyDescent="0.35">
      <c r="A4" s="40"/>
    </row>
    <row r="5" spans="1:27" ht="13.9" thickBot="1" x14ac:dyDescent="0.4"/>
    <row r="6" spans="1:27" ht="13.9" x14ac:dyDescent="0.4">
      <c r="A6" s="528" t="s">
        <v>288</v>
      </c>
      <c r="B6" s="529"/>
      <c r="C6" s="529"/>
      <c r="D6" s="529"/>
      <c r="E6" s="529"/>
      <c r="F6" s="529"/>
      <c r="G6" s="529"/>
      <c r="H6" s="529"/>
      <c r="I6" s="529"/>
      <c r="J6" s="529"/>
      <c r="K6" s="529"/>
      <c r="L6" s="529"/>
      <c r="M6" s="529"/>
      <c r="N6" s="529"/>
      <c r="O6" s="529"/>
      <c r="P6" s="529"/>
      <c r="Q6" s="529"/>
      <c r="R6" s="529"/>
      <c r="S6" s="529"/>
      <c r="T6" s="529"/>
      <c r="U6" s="529"/>
      <c r="V6" s="529"/>
      <c r="W6" s="529"/>
      <c r="X6" s="529"/>
      <c r="Y6" s="529"/>
      <c r="Z6" s="530"/>
    </row>
    <row r="7" spans="1:27" x14ac:dyDescent="0.35">
      <c r="A7" s="13"/>
      <c r="B7" s="14"/>
      <c r="C7" s="14"/>
      <c r="D7" s="14"/>
      <c r="E7" s="14"/>
      <c r="F7" s="14"/>
      <c r="G7" s="14"/>
      <c r="H7" s="14"/>
      <c r="I7" s="14"/>
      <c r="J7" s="14"/>
      <c r="K7" s="14"/>
      <c r="L7" s="14"/>
      <c r="M7" s="14"/>
      <c r="N7" s="14"/>
      <c r="O7" s="14"/>
      <c r="P7" s="14"/>
      <c r="Q7" s="14"/>
      <c r="R7" s="14"/>
      <c r="S7" s="14"/>
      <c r="T7" s="14"/>
      <c r="U7" s="14"/>
      <c r="V7" s="14"/>
      <c r="W7" s="14"/>
      <c r="X7" s="14"/>
      <c r="Y7" s="14"/>
      <c r="Z7" s="15"/>
    </row>
    <row r="8" spans="1:27" ht="13.9" x14ac:dyDescent="0.4">
      <c r="A8" s="13"/>
      <c r="B8" s="54" t="s">
        <v>7</v>
      </c>
      <c r="C8" s="531" t="s">
        <v>8</v>
      </c>
      <c r="D8" s="532"/>
      <c r="E8" s="531" t="s">
        <v>9</v>
      </c>
      <c r="F8" s="539"/>
      <c r="G8" s="532"/>
      <c r="H8" s="531" t="s">
        <v>10</v>
      </c>
      <c r="I8" s="539"/>
      <c r="J8" s="532"/>
      <c r="K8" s="531" t="s">
        <v>11</v>
      </c>
      <c r="L8" s="539"/>
      <c r="M8" s="532"/>
      <c r="N8" s="531" t="s">
        <v>12</v>
      </c>
      <c r="O8" s="539"/>
      <c r="P8" s="532"/>
      <c r="Q8" s="531" t="s">
        <v>13</v>
      </c>
      <c r="R8" s="539"/>
      <c r="S8" s="532"/>
      <c r="T8" s="531" t="s">
        <v>14</v>
      </c>
      <c r="U8" s="539"/>
      <c r="V8" s="532"/>
      <c r="W8" s="531" t="s">
        <v>15</v>
      </c>
      <c r="X8" s="539"/>
      <c r="Y8" s="539"/>
      <c r="Z8" s="399" t="s">
        <v>205</v>
      </c>
    </row>
    <row r="9" spans="1:27" ht="13.9" hidden="1" x14ac:dyDescent="0.4">
      <c r="A9" s="13"/>
      <c r="B9" s="54" t="s">
        <v>16</v>
      </c>
      <c r="C9" s="16"/>
      <c r="D9" s="55"/>
      <c r="E9" s="17" t="s">
        <v>17</v>
      </c>
      <c r="F9" s="14"/>
      <c r="G9" s="18"/>
      <c r="H9" s="17" t="s">
        <v>18</v>
      </c>
      <c r="I9" s="14"/>
      <c r="J9" s="18"/>
      <c r="K9" s="17" t="s">
        <v>19</v>
      </c>
      <c r="L9" s="14"/>
      <c r="M9" s="18"/>
      <c r="N9" s="17" t="s">
        <v>20</v>
      </c>
      <c r="O9" s="14"/>
      <c r="P9" s="18"/>
      <c r="Q9" s="17" t="s">
        <v>21</v>
      </c>
      <c r="R9" s="14"/>
      <c r="S9" s="18"/>
      <c r="T9" s="17" t="s">
        <v>22</v>
      </c>
      <c r="U9" s="14"/>
      <c r="V9" s="18"/>
      <c r="W9" s="17" t="s">
        <v>23</v>
      </c>
      <c r="X9" s="14"/>
      <c r="Y9" s="14"/>
      <c r="Z9" s="400"/>
    </row>
    <row r="10" spans="1:27" s="20" customFormat="1" ht="13.9" x14ac:dyDescent="0.4">
      <c r="A10" s="19"/>
      <c r="B10" s="54" t="s">
        <v>105</v>
      </c>
      <c r="C10" s="210"/>
      <c r="D10" s="211"/>
      <c r="E10" s="181">
        <v>0</v>
      </c>
      <c r="F10" s="190"/>
      <c r="G10" s="182">
        <v>249999</v>
      </c>
      <c r="H10" s="183">
        <v>250000</v>
      </c>
      <c r="I10" s="190"/>
      <c r="J10" s="182">
        <v>399999</v>
      </c>
      <c r="K10" s="183">
        <v>400000</v>
      </c>
      <c r="L10" s="190"/>
      <c r="M10" s="182">
        <v>899999</v>
      </c>
      <c r="N10" s="183">
        <v>900000</v>
      </c>
      <c r="O10" s="190"/>
      <c r="P10" s="182">
        <v>1349999</v>
      </c>
      <c r="Q10" s="183">
        <v>1350000</v>
      </c>
      <c r="R10" s="190"/>
      <c r="S10" s="182">
        <v>1799999</v>
      </c>
      <c r="T10" s="183">
        <v>1800000</v>
      </c>
      <c r="U10" s="190"/>
      <c r="V10" s="182">
        <v>3999999</v>
      </c>
      <c r="W10" s="183">
        <v>4000000</v>
      </c>
      <c r="X10" s="190"/>
      <c r="Y10" s="190" t="s">
        <v>104</v>
      </c>
      <c r="Z10" s="401"/>
    </row>
    <row r="11" spans="1:27" s="23" customFormat="1" ht="13.9" x14ac:dyDescent="0.4">
      <c r="A11" s="21"/>
      <c r="B11" s="22" t="s">
        <v>106</v>
      </c>
      <c r="C11" s="212"/>
      <c r="D11" s="213"/>
      <c r="E11" s="520">
        <f>+'Participating State'!C7</f>
        <v>0</v>
      </c>
      <c r="F11" s="538"/>
      <c r="G11" s="524"/>
      <c r="H11" s="520">
        <f>+'Participating State'!E7</f>
        <v>0</v>
      </c>
      <c r="I11" s="538"/>
      <c r="J11" s="524"/>
      <c r="K11" s="520">
        <f>+'Participating State'!G7</f>
        <v>0</v>
      </c>
      <c r="L11" s="538"/>
      <c r="M11" s="524"/>
      <c r="N11" s="520">
        <f>+'Participating State'!I7</f>
        <v>0</v>
      </c>
      <c r="O11" s="538"/>
      <c r="P11" s="524"/>
      <c r="Q11" s="520">
        <f>+'Participating State'!K7</f>
        <v>0</v>
      </c>
      <c r="R11" s="538"/>
      <c r="S11" s="524"/>
      <c r="T11" s="520">
        <f>+'Participating State'!M7</f>
        <v>0</v>
      </c>
      <c r="U11" s="538"/>
      <c r="V11" s="524"/>
      <c r="W11" s="520">
        <f>+'Participating State'!O7</f>
        <v>0</v>
      </c>
      <c r="X11" s="538"/>
      <c r="Y11" s="538"/>
      <c r="Z11" s="402"/>
    </row>
    <row r="12" spans="1:27" s="11" customFormat="1" ht="36" customHeight="1" x14ac:dyDescent="0.4">
      <c r="A12" s="24" t="s">
        <v>30</v>
      </c>
      <c r="B12" s="25"/>
      <c r="C12" s="52" t="s">
        <v>31</v>
      </c>
      <c r="D12" s="53" t="s">
        <v>230</v>
      </c>
      <c r="E12" s="52" t="s">
        <v>25</v>
      </c>
      <c r="F12" s="26" t="s">
        <v>231</v>
      </c>
      <c r="G12" s="48" t="s">
        <v>442</v>
      </c>
      <c r="H12" s="52" t="s">
        <v>25</v>
      </c>
      <c r="I12" s="26" t="s">
        <v>231</v>
      </c>
      <c r="J12" s="48" t="s">
        <v>442</v>
      </c>
      <c r="K12" s="52" t="s">
        <v>25</v>
      </c>
      <c r="L12" s="26" t="s">
        <v>231</v>
      </c>
      <c r="M12" s="48" t="s">
        <v>442</v>
      </c>
      <c r="N12" s="52" t="s">
        <v>25</v>
      </c>
      <c r="O12" s="26" t="s">
        <v>231</v>
      </c>
      <c r="P12" s="48" t="s">
        <v>442</v>
      </c>
      <c r="Q12" s="232" t="s">
        <v>25</v>
      </c>
      <c r="R12" s="26" t="s">
        <v>231</v>
      </c>
      <c r="S12" s="48" t="s">
        <v>442</v>
      </c>
      <c r="T12" s="52" t="s">
        <v>25</v>
      </c>
      <c r="U12" s="26" t="s">
        <v>231</v>
      </c>
      <c r="V12" s="48" t="s">
        <v>442</v>
      </c>
      <c r="W12" s="157" t="s">
        <v>25</v>
      </c>
      <c r="X12" s="26" t="s">
        <v>231</v>
      </c>
      <c r="Y12" s="48" t="s">
        <v>442</v>
      </c>
      <c r="Z12" s="310" t="s">
        <v>443</v>
      </c>
    </row>
    <row r="13" spans="1:27" x14ac:dyDescent="0.35">
      <c r="A13" s="536" t="s">
        <v>32</v>
      </c>
      <c r="B13" s="537"/>
      <c r="C13" s="41">
        <v>500000</v>
      </c>
      <c r="D13" s="185">
        <f>(C13*12)*$B$31</f>
        <v>6000000</v>
      </c>
      <c r="E13" s="42">
        <f>ROUND($C$34*E$35,4)</f>
        <v>0.9</v>
      </c>
      <c r="F13" s="187">
        <f t="shared" ref="F13:F21" si="0">MAX(ROUND(((E$11)*E13)*$B$31,2),0)</f>
        <v>0</v>
      </c>
      <c r="G13" s="185">
        <f>F13*12</f>
        <v>0</v>
      </c>
      <c r="H13" s="42">
        <f>ROUND($C$34*H$35,4)</f>
        <v>0.81</v>
      </c>
      <c r="I13" s="187">
        <f>MAX(ROUND(((H$11)*H13)*$B$31,2),0)</f>
        <v>0</v>
      </c>
      <c r="J13" s="185">
        <f>I13*12</f>
        <v>0</v>
      </c>
      <c r="K13" s="42">
        <f>ROUND($C$34*K$35,4)</f>
        <v>0.72</v>
      </c>
      <c r="L13" s="187">
        <f>MAX(ROUND(((K$11)*K13)*$B$31,2),0)</f>
        <v>0</v>
      </c>
      <c r="M13" s="185">
        <f>L13*12</f>
        <v>0</v>
      </c>
      <c r="N13" s="42">
        <f>ROUND($C$34*N$35,4)</f>
        <v>0.63</v>
      </c>
      <c r="O13" s="187">
        <f>MAX(ROUND(((N$11)*N13)*$B$31,2),0)</f>
        <v>0</v>
      </c>
      <c r="P13" s="185">
        <f>O13*12</f>
        <v>0</v>
      </c>
      <c r="Q13" s="42">
        <f>ROUND($C$34*Q$35,4)</f>
        <v>0.58499999999999996</v>
      </c>
      <c r="R13" s="187">
        <f>MAX(ROUND(((Q$11)*Q13)*$B$31,2),0)</f>
        <v>0</v>
      </c>
      <c r="S13" s="185">
        <f>R13*12</f>
        <v>0</v>
      </c>
      <c r="T13" s="42">
        <f>ROUND($C$34*T$35,4)</f>
        <v>0.54</v>
      </c>
      <c r="U13" s="187">
        <f>MAX(ROUND(((T$11)*T13)*$B$31,2),0)</f>
        <v>0</v>
      </c>
      <c r="V13" s="185">
        <f>U13*12</f>
        <v>0</v>
      </c>
      <c r="W13" s="42">
        <f>ROUND($C$34*W$35,4)</f>
        <v>0.45</v>
      </c>
      <c r="X13" s="187">
        <f>MAX(ROUND(((W$11)*W13)*$B$31,2),0)</f>
        <v>0</v>
      </c>
      <c r="Y13" s="185">
        <f>X13*12</f>
        <v>0</v>
      </c>
      <c r="Z13" s="202">
        <f>D13+G13+J13+M13+P13+S13+V13+Y13</f>
        <v>6000000</v>
      </c>
      <c r="AA13" s="146"/>
    </row>
    <row r="14" spans="1:27" x14ac:dyDescent="0.35">
      <c r="A14" s="536" t="s">
        <v>33</v>
      </c>
      <c r="B14" s="537"/>
      <c r="C14" s="41">
        <f>ROUND(C13*(1+$C$33),2)</f>
        <v>505500</v>
      </c>
      <c r="D14" s="185">
        <f t="shared" ref="D14:D21" si="1">(C14*12)*$B$31</f>
        <v>6066000</v>
      </c>
      <c r="E14" s="42">
        <f>ROUND(E13*((1+$C$33)),4)</f>
        <v>0.90990000000000004</v>
      </c>
      <c r="F14" s="187">
        <f t="shared" si="0"/>
        <v>0</v>
      </c>
      <c r="G14" s="185">
        <f t="shared" ref="G14:G21" si="2">F14*12</f>
        <v>0</v>
      </c>
      <c r="H14" s="42">
        <f>ROUND(H13*((1+$C$33)),4)</f>
        <v>0.81889999999999996</v>
      </c>
      <c r="I14" s="187">
        <f t="shared" ref="I14:I21" si="3">MAX(ROUND(((H$11)*H14)*$B$31,2),0)</f>
        <v>0</v>
      </c>
      <c r="J14" s="185">
        <f t="shared" ref="J14:J21" si="4">I14*12</f>
        <v>0</v>
      </c>
      <c r="K14" s="42">
        <f>ROUND(K13*(1+$C$33),4)</f>
        <v>0.72789999999999999</v>
      </c>
      <c r="L14" s="187">
        <f t="shared" ref="L14:L21" si="5">MAX(ROUND(((K$11)*K14)*$B$31,2),0)</f>
        <v>0</v>
      </c>
      <c r="M14" s="185">
        <f t="shared" ref="M14:M21" si="6">L14*12</f>
        <v>0</v>
      </c>
      <c r="N14" s="42">
        <f>ROUND(N13*(1+$C$33),4)</f>
        <v>0.63690000000000002</v>
      </c>
      <c r="O14" s="187">
        <f t="shared" ref="O14:O21" si="7">MAX(ROUND(((N$11)*N14)*$B$31,2),0)</f>
        <v>0</v>
      </c>
      <c r="P14" s="185">
        <f t="shared" ref="P14:P21" si="8">O14*12</f>
        <v>0</v>
      </c>
      <c r="Q14" s="42">
        <f>ROUND(Q13*(1+$C$33),4)</f>
        <v>0.59140000000000004</v>
      </c>
      <c r="R14" s="187">
        <f t="shared" ref="R14:R21" si="9">MAX(ROUND(((Q$11)*Q14)*$B$31,2),0)</f>
        <v>0</v>
      </c>
      <c r="S14" s="185">
        <f t="shared" ref="S14:S21" si="10">R14*12</f>
        <v>0</v>
      </c>
      <c r="T14" s="42">
        <f>ROUND(T13*(1+$C$33),4)</f>
        <v>0.54590000000000005</v>
      </c>
      <c r="U14" s="187">
        <f t="shared" ref="U14:U21" si="11">MAX(ROUND(((T$11)*T14)*$B$31,2),0)</f>
        <v>0</v>
      </c>
      <c r="V14" s="185">
        <f t="shared" ref="V14:V21" si="12">U14*12</f>
        <v>0</v>
      </c>
      <c r="W14" s="42">
        <f>ROUND(W13*(1+$C$33),4)</f>
        <v>0.45500000000000002</v>
      </c>
      <c r="X14" s="187">
        <f t="shared" ref="X14:X21" si="13">MAX(ROUND(((W$11)*W14)*$B$31,2),0)</f>
        <v>0</v>
      </c>
      <c r="Y14" s="185">
        <f t="shared" ref="Y14:Y21" si="14">X14*12</f>
        <v>0</v>
      </c>
      <c r="Z14" s="202">
        <f t="shared" ref="Z14:Z21" si="15">D14+G14+J14+M14+P14+S14+V14+Y14</f>
        <v>6066000</v>
      </c>
      <c r="AA14" s="146"/>
    </row>
    <row r="15" spans="1:27" x14ac:dyDescent="0.35">
      <c r="A15" s="536" t="s">
        <v>34</v>
      </c>
      <c r="B15" s="537"/>
      <c r="C15" s="41">
        <f t="shared" ref="C15:C21" si="16">ROUND(C14*(1+$C$33),2)</f>
        <v>511060.5</v>
      </c>
      <c r="D15" s="185">
        <f t="shared" si="1"/>
        <v>6132726</v>
      </c>
      <c r="E15" s="42">
        <f t="shared" ref="E15:E21" si="17">ROUND(E14*(1+$C$33),4)</f>
        <v>0.91990000000000005</v>
      </c>
      <c r="F15" s="187">
        <f t="shared" si="0"/>
        <v>0</v>
      </c>
      <c r="G15" s="185">
        <f t="shared" si="2"/>
        <v>0</v>
      </c>
      <c r="H15" s="42">
        <f t="shared" ref="H15:H21" si="18">ROUND(H14*(1+$C$33),4)</f>
        <v>0.82789999999999997</v>
      </c>
      <c r="I15" s="187">
        <f t="shared" si="3"/>
        <v>0</v>
      </c>
      <c r="J15" s="185">
        <f t="shared" si="4"/>
        <v>0</v>
      </c>
      <c r="K15" s="42">
        <f t="shared" ref="K15:K21" si="19">ROUND(K14*(1+$C$33),4)</f>
        <v>0.7359</v>
      </c>
      <c r="L15" s="187">
        <f t="shared" si="5"/>
        <v>0</v>
      </c>
      <c r="M15" s="185">
        <f t="shared" si="6"/>
        <v>0</v>
      </c>
      <c r="N15" s="42">
        <f>ROUND(N14*(1+$C$33),4)</f>
        <v>0.64390000000000003</v>
      </c>
      <c r="O15" s="187">
        <f t="shared" si="7"/>
        <v>0</v>
      </c>
      <c r="P15" s="185">
        <f t="shared" si="8"/>
        <v>0</v>
      </c>
      <c r="Q15" s="42">
        <f t="shared" ref="Q15:Q21" si="20">ROUND(Q14*(1+$C$33),4)</f>
        <v>0.59789999999999999</v>
      </c>
      <c r="R15" s="187">
        <f t="shared" si="9"/>
        <v>0</v>
      </c>
      <c r="S15" s="185">
        <f t="shared" si="10"/>
        <v>0</v>
      </c>
      <c r="T15" s="42">
        <f t="shared" ref="T15:T21" si="21">ROUND(T14*(1+$C$33),4)</f>
        <v>0.55189999999999995</v>
      </c>
      <c r="U15" s="187">
        <f t="shared" si="11"/>
        <v>0</v>
      </c>
      <c r="V15" s="185">
        <f t="shared" si="12"/>
        <v>0</v>
      </c>
      <c r="W15" s="42">
        <f t="shared" ref="W15:W21" si="22">ROUND(W14*(1+$C$33),4)</f>
        <v>0.46</v>
      </c>
      <c r="X15" s="187">
        <f t="shared" si="13"/>
        <v>0</v>
      </c>
      <c r="Y15" s="185">
        <f t="shared" si="14"/>
        <v>0</v>
      </c>
      <c r="Z15" s="202">
        <f t="shared" si="15"/>
        <v>6132726</v>
      </c>
      <c r="AA15" s="146"/>
    </row>
    <row r="16" spans="1:27" x14ac:dyDescent="0.35">
      <c r="A16" s="536" t="s">
        <v>35</v>
      </c>
      <c r="B16" s="537"/>
      <c r="C16" s="41">
        <f t="shared" si="16"/>
        <v>516682.17</v>
      </c>
      <c r="D16" s="185">
        <f t="shared" si="1"/>
        <v>6200186.04</v>
      </c>
      <c r="E16" s="42">
        <f t="shared" si="17"/>
        <v>0.93</v>
      </c>
      <c r="F16" s="187">
        <f t="shared" si="0"/>
        <v>0</v>
      </c>
      <c r="G16" s="185">
        <f t="shared" si="2"/>
        <v>0</v>
      </c>
      <c r="H16" s="42">
        <f t="shared" si="18"/>
        <v>0.83699999999999997</v>
      </c>
      <c r="I16" s="187">
        <f t="shared" si="3"/>
        <v>0</v>
      </c>
      <c r="J16" s="185">
        <f t="shared" si="4"/>
        <v>0</v>
      </c>
      <c r="K16" s="42">
        <f t="shared" si="19"/>
        <v>0.74399999999999999</v>
      </c>
      <c r="L16" s="187">
        <f t="shared" si="5"/>
        <v>0</v>
      </c>
      <c r="M16" s="185">
        <f t="shared" si="6"/>
        <v>0</v>
      </c>
      <c r="N16" s="42">
        <f t="shared" ref="N16:N21" si="23">ROUND(N15*(1+$C$33),4)</f>
        <v>0.65100000000000002</v>
      </c>
      <c r="O16" s="187">
        <f t="shared" si="7"/>
        <v>0</v>
      </c>
      <c r="P16" s="185">
        <f t="shared" si="8"/>
        <v>0</v>
      </c>
      <c r="Q16" s="42">
        <f t="shared" si="20"/>
        <v>0.60450000000000004</v>
      </c>
      <c r="R16" s="187">
        <f t="shared" si="9"/>
        <v>0</v>
      </c>
      <c r="S16" s="185">
        <f t="shared" si="10"/>
        <v>0</v>
      </c>
      <c r="T16" s="42">
        <f t="shared" si="21"/>
        <v>0.55800000000000005</v>
      </c>
      <c r="U16" s="187">
        <f t="shared" si="11"/>
        <v>0</v>
      </c>
      <c r="V16" s="185">
        <f t="shared" si="12"/>
        <v>0</v>
      </c>
      <c r="W16" s="42">
        <f t="shared" si="22"/>
        <v>0.46510000000000001</v>
      </c>
      <c r="X16" s="187">
        <f t="shared" si="13"/>
        <v>0</v>
      </c>
      <c r="Y16" s="185">
        <f t="shared" si="14"/>
        <v>0</v>
      </c>
      <c r="Z16" s="202">
        <f t="shared" si="15"/>
        <v>6200186.04</v>
      </c>
      <c r="AA16" s="146"/>
    </row>
    <row r="17" spans="1:27" x14ac:dyDescent="0.35">
      <c r="A17" s="536" t="s">
        <v>36</v>
      </c>
      <c r="B17" s="537"/>
      <c r="C17" s="41">
        <f t="shared" si="16"/>
        <v>522365.67</v>
      </c>
      <c r="D17" s="185">
        <f t="shared" si="1"/>
        <v>6268388.04</v>
      </c>
      <c r="E17" s="42">
        <f t="shared" si="17"/>
        <v>0.94020000000000004</v>
      </c>
      <c r="F17" s="187">
        <f t="shared" si="0"/>
        <v>0</v>
      </c>
      <c r="G17" s="185">
        <f t="shared" si="2"/>
        <v>0</v>
      </c>
      <c r="H17" s="42">
        <f t="shared" si="18"/>
        <v>0.84619999999999995</v>
      </c>
      <c r="I17" s="187">
        <f t="shared" si="3"/>
        <v>0</v>
      </c>
      <c r="J17" s="185">
        <f t="shared" si="4"/>
        <v>0</v>
      </c>
      <c r="K17" s="42">
        <f>ROUND(K16*(1+$C$33),4)</f>
        <v>0.75219999999999998</v>
      </c>
      <c r="L17" s="187">
        <f t="shared" si="5"/>
        <v>0</v>
      </c>
      <c r="M17" s="185">
        <f t="shared" si="6"/>
        <v>0</v>
      </c>
      <c r="N17" s="42">
        <f t="shared" si="23"/>
        <v>0.65820000000000001</v>
      </c>
      <c r="O17" s="187">
        <f t="shared" si="7"/>
        <v>0</v>
      </c>
      <c r="P17" s="185">
        <f t="shared" si="8"/>
        <v>0</v>
      </c>
      <c r="Q17" s="42">
        <f t="shared" si="20"/>
        <v>0.61109999999999998</v>
      </c>
      <c r="R17" s="187">
        <f t="shared" si="9"/>
        <v>0</v>
      </c>
      <c r="S17" s="185">
        <f t="shared" si="10"/>
        <v>0</v>
      </c>
      <c r="T17" s="42">
        <f t="shared" si="21"/>
        <v>0.56410000000000005</v>
      </c>
      <c r="U17" s="187">
        <f t="shared" si="11"/>
        <v>0</v>
      </c>
      <c r="V17" s="185">
        <f t="shared" si="12"/>
        <v>0</v>
      </c>
      <c r="W17" s="42">
        <f t="shared" si="22"/>
        <v>0.47020000000000001</v>
      </c>
      <c r="X17" s="187">
        <f t="shared" si="13"/>
        <v>0</v>
      </c>
      <c r="Y17" s="185">
        <f t="shared" si="14"/>
        <v>0</v>
      </c>
      <c r="Z17" s="202">
        <f t="shared" si="15"/>
        <v>6268388.04</v>
      </c>
      <c r="AA17" s="146"/>
    </row>
    <row r="18" spans="1:27" x14ac:dyDescent="0.35">
      <c r="A18" s="536" t="s">
        <v>37</v>
      </c>
      <c r="B18" s="537"/>
      <c r="C18" s="41">
        <f t="shared" si="16"/>
        <v>528111.68999999994</v>
      </c>
      <c r="D18" s="185">
        <f t="shared" si="1"/>
        <v>6337340.2799999993</v>
      </c>
      <c r="E18" s="42">
        <f t="shared" si="17"/>
        <v>0.95050000000000001</v>
      </c>
      <c r="F18" s="187">
        <f t="shared" si="0"/>
        <v>0</v>
      </c>
      <c r="G18" s="185">
        <f t="shared" si="2"/>
        <v>0</v>
      </c>
      <c r="H18" s="42">
        <f t="shared" si="18"/>
        <v>0.85550000000000004</v>
      </c>
      <c r="I18" s="187">
        <f t="shared" si="3"/>
        <v>0</v>
      </c>
      <c r="J18" s="185">
        <f t="shared" si="4"/>
        <v>0</v>
      </c>
      <c r="K18" s="42">
        <f t="shared" si="19"/>
        <v>0.76049999999999995</v>
      </c>
      <c r="L18" s="187">
        <f t="shared" si="5"/>
        <v>0</v>
      </c>
      <c r="M18" s="185">
        <f t="shared" si="6"/>
        <v>0</v>
      </c>
      <c r="N18" s="42">
        <f t="shared" si="23"/>
        <v>0.66539999999999999</v>
      </c>
      <c r="O18" s="187">
        <f t="shared" si="7"/>
        <v>0</v>
      </c>
      <c r="P18" s="185">
        <f t="shared" si="8"/>
        <v>0</v>
      </c>
      <c r="Q18" s="42">
        <f t="shared" si="20"/>
        <v>0.61780000000000002</v>
      </c>
      <c r="R18" s="187">
        <f t="shared" si="9"/>
        <v>0</v>
      </c>
      <c r="S18" s="185">
        <f t="shared" si="10"/>
        <v>0</v>
      </c>
      <c r="T18" s="42">
        <f t="shared" si="21"/>
        <v>0.57030000000000003</v>
      </c>
      <c r="U18" s="187">
        <f t="shared" si="11"/>
        <v>0</v>
      </c>
      <c r="V18" s="185">
        <f t="shared" si="12"/>
        <v>0</v>
      </c>
      <c r="W18" s="42">
        <f t="shared" si="22"/>
        <v>0.47539999999999999</v>
      </c>
      <c r="X18" s="187">
        <f t="shared" si="13"/>
        <v>0</v>
      </c>
      <c r="Y18" s="185">
        <f t="shared" si="14"/>
        <v>0</v>
      </c>
      <c r="Z18" s="202">
        <f t="shared" si="15"/>
        <v>6337340.2799999993</v>
      </c>
      <c r="AA18" s="146"/>
    </row>
    <row r="19" spans="1:27" x14ac:dyDescent="0.35">
      <c r="A19" s="536" t="s">
        <v>38</v>
      </c>
      <c r="B19" s="537"/>
      <c r="C19" s="41">
        <f t="shared" si="16"/>
        <v>533920.92000000004</v>
      </c>
      <c r="D19" s="185">
        <f t="shared" si="1"/>
        <v>6407051.040000001</v>
      </c>
      <c r="E19" s="42">
        <f t="shared" si="17"/>
        <v>0.96099999999999997</v>
      </c>
      <c r="F19" s="187">
        <f t="shared" si="0"/>
        <v>0</v>
      </c>
      <c r="G19" s="185">
        <f t="shared" si="2"/>
        <v>0</v>
      </c>
      <c r="H19" s="42">
        <f t="shared" si="18"/>
        <v>0.8649</v>
      </c>
      <c r="I19" s="187">
        <f t="shared" si="3"/>
        <v>0</v>
      </c>
      <c r="J19" s="185">
        <f t="shared" si="4"/>
        <v>0</v>
      </c>
      <c r="K19" s="42">
        <f t="shared" si="19"/>
        <v>0.76890000000000003</v>
      </c>
      <c r="L19" s="187">
        <f t="shared" si="5"/>
        <v>0</v>
      </c>
      <c r="M19" s="185">
        <f t="shared" si="6"/>
        <v>0</v>
      </c>
      <c r="N19" s="42">
        <f t="shared" si="23"/>
        <v>0.67269999999999996</v>
      </c>
      <c r="O19" s="187">
        <f t="shared" si="7"/>
        <v>0</v>
      </c>
      <c r="P19" s="185">
        <f t="shared" si="8"/>
        <v>0</v>
      </c>
      <c r="Q19" s="42">
        <f t="shared" si="20"/>
        <v>0.62460000000000004</v>
      </c>
      <c r="R19" s="187">
        <f t="shared" si="9"/>
        <v>0</v>
      </c>
      <c r="S19" s="185">
        <f t="shared" si="10"/>
        <v>0</v>
      </c>
      <c r="T19" s="42">
        <f t="shared" si="21"/>
        <v>0.5766</v>
      </c>
      <c r="U19" s="187">
        <f t="shared" si="11"/>
        <v>0</v>
      </c>
      <c r="V19" s="185">
        <f t="shared" si="12"/>
        <v>0</v>
      </c>
      <c r="W19" s="42">
        <f t="shared" si="22"/>
        <v>0.48060000000000003</v>
      </c>
      <c r="X19" s="187">
        <f t="shared" si="13"/>
        <v>0</v>
      </c>
      <c r="Y19" s="185">
        <f t="shared" si="14"/>
        <v>0</v>
      </c>
      <c r="Z19" s="202">
        <f t="shared" si="15"/>
        <v>6407051.040000001</v>
      </c>
      <c r="AA19" s="146"/>
    </row>
    <row r="20" spans="1:27" x14ac:dyDescent="0.35">
      <c r="A20" s="536" t="s">
        <v>39</v>
      </c>
      <c r="B20" s="537"/>
      <c r="C20" s="41">
        <f t="shared" si="16"/>
        <v>539794.05000000005</v>
      </c>
      <c r="D20" s="185">
        <f t="shared" si="1"/>
        <v>6477528.6000000006</v>
      </c>
      <c r="E20" s="42">
        <f t="shared" si="17"/>
        <v>0.97160000000000002</v>
      </c>
      <c r="F20" s="187">
        <f t="shared" si="0"/>
        <v>0</v>
      </c>
      <c r="G20" s="185">
        <f t="shared" si="2"/>
        <v>0</v>
      </c>
      <c r="H20" s="42">
        <f t="shared" si="18"/>
        <v>0.87439999999999996</v>
      </c>
      <c r="I20" s="187">
        <f t="shared" si="3"/>
        <v>0</v>
      </c>
      <c r="J20" s="185">
        <f t="shared" si="4"/>
        <v>0</v>
      </c>
      <c r="K20" s="42">
        <f t="shared" si="19"/>
        <v>0.77739999999999998</v>
      </c>
      <c r="L20" s="187">
        <f t="shared" si="5"/>
        <v>0</v>
      </c>
      <c r="M20" s="185">
        <f t="shared" si="6"/>
        <v>0</v>
      </c>
      <c r="N20" s="42">
        <f t="shared" si="23"/>
        <v>0.68010000000000004</v>
      </c>
      <c r="O20" s="187">
        <f t="shared" si="7"/>
        <v>0</v>
      </c>
      <c r="P20" s="185">
        <f t="shared" si="8"/>
        <v>0</v>
      </c>
      <c r="Q20" s="42">
        <f t="shared" si="20"/>
        <v>0.63149999999999995</v>
      </c>
      <c r="R20" s="187">
        <f t="shared" si="9"/>
        <v>0</v>
      </c>
      <c r="S20" s="185">
        <f t="shared" si="10"/>
        <v>0</v>
      </c>
      <c r="T20" s="42">
        <f t="shared" si="21"/>
        <v>0.58289999999999997</v>
      </c>
      <c r="U20" s="187">
        <f t="shared" si="11"/>
        <v>0</v>
      </c>
      <c r="V20" s="185">
        <f t="shared" si="12"/>
        <v>0</v>
      </c>
      <c r="W20" s="42">
        <f t="shared" si="22"/>
        <v>0.4859</v>
      </c>
      <c r="X20" s="187">
        <f t="shared" si="13"/>
        <v>0</v>
      </c>
      <c r="Y20" s="185">
        <f t="shared" si="14"/>
        <v>0</v>
      </c>
      <c r="Z20" s="202">
        <f t="shared" si="15"/>
        <v>6477528.6000000006</v>
      </c>
      <c r="AA20" s="146"/>
    </row>
    <row r="21" spans="1:27" x14ac:dyDescent="0.35">
      <c r="A21" s="536" t="s">
        <v>40</v>
      </c>
      <c r="B21" s="537"/>
      <c r="C21" s="41">
        <f t="shared" si="16"/>
        <v>545731.78</v>
      </c>
      <c r="D21" s="185">
        <f t="shared" si="1"/>
        <v>6548781.3600000003</v>
      </c>
      <c r="E21" s="42">
        <f t="shared" si="17"/>
        <v>0.98229999999999995</v>
      </c>
      <c r="F21" s="187">
        <f t="shared" si="0"/>
        <v>0</v>
      </c>
      <c r="G21" s="185">
        <f t="shared" si="2"/>
        <v>0</v>
      </c>
      <c r="H21" s="42">
        <f t="shared" si="18"/>
        <v>0.88400000000000001</v>
      </c>
      <c r="I21" s="187">
        <f t="shared" si="3"/>
        <v>0</v>
      </c>
      <c r="J21" s="185">
        <f t="shared" si="4"/>
        <v>0</v>
      </c>
      <c r="K21" s="42">
        <f t="shared" si="19"/>
        <v>0.78600000000000003</v>
      </c>
      <c r="L21" s="187">
        <f t="shared" si="5"/>
        <v>0</v>
      </c>
      <c r="M21" s="185">
        <f t="shared" si="6"/>
        <v>0</v>
      </c>
      <c r="N21" s="42">
        <f t="shared" si="23"/>
        <v>0.68759999999999999</v>
      </c>
      <c r="O21" s="187">
        <f t="shared" si="7"/>
        <v>0</v>
      </c>
      <c r="P21" s="185">
        <f t="shared" si="8"/>
        <v>0</v>
      </c>
      <c r="Q21" s="42">
        <f t="shared" si="20"/>
        <v>0.63839999999999997</v>
      </c>
      <c r="R21" s="187">
        <f t="shared" si="9"/>
        <v>0</v>
      </c>
      <c r="S21" s="185">
        <f t="shared" si="10"/>
        <v>0</v>
      </c>
      <c r="T21" s="42">
        <f t="shared" si="21"/>
        <v>0.58930000000000005</v>
      </c>
      <c r="U21" s="187">
        <f t="shared" si="11"/>
        <v>0</v>
      </c>
      <c r="V21" s="185">
        <f t="shared" si="12"/>
        <v>0</v>
      </c>
      <c r="W21" s="42">
        <f t="shared" si="22"/>
        <v>0.49120000000000003</v>
      </c>
      <c r="X21" s="187">
        <f t="shared" si="13"/>
        <v>0</v>
      </c>
      <c r="Y21" s="185">
        <f t="shared" si="14"/>
        <v>0</v>
      </c>
      <c r="Z21" s="202">
        <f t="shared" si="15"/>
        <v>6548781.3600000003</v>
      </c>
      <c r="AA21" s="146"/>
    </row>
    <row r="22" spans="1:27" s="30" customFormat="1" ht="13.9" x14ac:dyDescent="0.4">
      <c r="A22" s="522" t="s">
        <v>320</v>
      </c>
      <c r="B22" s="523"/>
      <c r="C22" s="214"/>
      <c r="D22" s="186">
        <f>SUM(D13:D21)</f>
        <v>56438001.359999999</v>
      </c>
      <c r="E22" s="178"/>
      <c r="F22" s="188"/>
      <c r="G22" s="179">
        <f>SUM(G13:G21)</f>
        <v>0</v>
      </c>
      <c r="H22" s="178"/>
      <c r="I22" s="188"/>
      <c r="J22" s="179">
        <f>SUM(J13:J21)</f>
        <v>0</v>
      </c>
      <c r="K22" s="178"/>
      <c r="L22" s="188"/>
      <c r="M22" s="179">
        <f>SUM(M13:M21)</f>
        <v>0</v>
      </c>
      <c r="N22" s="178"/>
      <c r="O22" s="188"/>
      <c r="P22" s="179">
        <f>SUM(P13:P21)</f>
        <v>0</v>
      </c>
      <c r="Q22" s="178"/>
      <c r="R22" s="188"/>
      <c r="S22" s="179">
        <f>SUM(S13:S21)</f>
        <v>0</v>
      </c>
      <c r="T22" s="178"/>
      <c r="U22" s="188"/>
      <c r="V22" s="179">
        <f>SUM(V13:V21)</f>
        <v>0</v>
      </c>
      <c r="W22" s="178"/>
      <c r="X22" s="200"/>
      <c r="Y22" s="179">
        <f>SUM(Y13:Y21)</f>
        <v>0</v>
      </c>
      <c r="Z22" s="427">
        <f>D22+G22+J22+M22+P22+S22+V22+Y22</f>
        <v>56438001.359999999</v>
      </c>
    </row>
    <row r="23" spans="1:27" ht="13.9" thickBot="1" x14ac:dyDescent="0.4">
      <c r="A23" s="13"/>
      <c r="B23" s="14"/>
      <c r="C23" s="14"/>
      <c r="D23" s="14"/>
      <c r="E23" s="14"/>
      <c r="F23" s="14"/>
      <c r="G23" s="14"/>
      <c r="H23" s="14"/>
      <c r="I23" s="14"/>
      <c r="J23" s="14"/>
      <c r="K23" s="14"/>
      <c r="L23" s="14"/>
      <c r="M23" s="14"/>
      <c r="N23" s="14"/>
      <c r="O23" s="14"/>
      <c r="P23" s="14"/>
      <c r="Q23" s="14"/>
      <c r="R23" s="14"/>
      <c r="S23" s="14"/>
      <c r="T23" s="14"/>
      <c r="U23" s="14"/>
      <c r="V23" s="14"/>
      <c r="W23" s="14"/>
      <c r="X23" s="14"/>
      <c r="Y23" s="14"/>
      <c r="Z23" s="15"/>
    </row>
    <row r="24" spans="1:27" ht="14.25" thickBot="1" x14ac:dyDescent="0.45">
      <c r="A24" s="534" t="s">
        <v>319</v>
      </c>
      <c r="B24" s="535"/>
      <c r="C24" s="175">
        <f>Z22</f>
        <v>56438001.359999999</v>
      </c>
      <c r="D24" s="54"/>
      <c r="E24" s="107"/>
      <c r="F24" s="14"/>
      <c r="G24" s="14"/>
      <c r="H24" s="14"/>
      <c r="I24" s="14"/>
      <c r="J24" s="14"/>
      <c r="K24" s="14"/>
      <c r="L24" s="14"/>
      <c r="M24" s="14"/>
      <c r="N24" s="14"/>
      <c r="O24" s="14"/>
      <c r="P24" s="14"/>
      <c r="Q24" s="14"/>
      <c r="R24" s="14"/>
      <c r="S24" s="14"/>
      <c r="T24" s="14"/>
      <c r="U24" s="14"/>
      <c r="V24" s="32"/>
      <c r="W24" s="32"/>
      <c r="X24" s="32"/>
      <c r="Y24" s="32"/>
      <c r="Z24" s="15"/>
    </row>
    <row r="25" spans="1:27" x14ac:dyDescent="0.35">
      <c r="A25" s="13"/>
      <c r="B25" s="14"/>
      <c r="C25" s="14"/>
      <c r="D25" s="14"/>
      <c r="E25" s="14"/>
      <c r="F25" s="14"/>
      <c r="G25" s="14"/>
      <c r="H25" s="14"/>
      <c r="I25" s="14"/>
      <c r="J25" s="14"/>
      <c r="K25" s="43"/>
      <c r="L25" s="43"/>
      <c r="M25" s="14"/>
      <c r="N25" s="14"/>
      <c r="O25" s="14"/>
      <c r="P25" s="14"/>
      <c r="Q25" s="14"/>
      <c r="R25" s="14"/>
      <c r="S25" s="14"/>
      <c r="T25" s="14"/>
      <c r="U25" s="14"/>
      <c r="V25" s="14"/>
      <c r="W25" s="14"/>
      <c r="X25" s="14"/>
      <c r="Y25" s="14"/>
      <c r="Z25" s="15"/>
    </row>
    <row r="26" spans="1:27" ht="13.9" x14ac:dyDescent="0.4">
      <c r="A26" s="65" t="s">
        <v>49</v>
      </c>
      <c r="B26" s="62"/>
      <c r="C26" s="14"/>
      <c r="D26" s="14"/>
      <c r="E26" s="14"/>
      <c r="F26" s="14"/>
      <c r="G26" s="14"/>
      <c r="H26" s="14"/>
      <c r="I26" s="14"/>
      <c r="J26" s="14"/>
      <c r="K26" s="43"/>
      <c r="L26" s="43"/>
      <c r="M26" s="14"/>
      <c r="N26" s="14"/>
      <c r="O26" s="14"/>
      <c r="P26" s="14"/>
      <c r="Q26" s="14"/>
      <c r="R26" s="14"/>
      <c r="S26" s="14"/>
      <c r="T26" s="14"/>
      <c r="U26" s="14"/>
      <c r="V26" s="14"/>
      <c r="W26" s="14"/>
      <c r="X26" s="14"/>
      <c r="Y26" s="14"/>
      <c r="Z26" s="15"/>
    </row>
    <row r="27" spans="1:27" ht="13.9" x14ac:dyDescent="0.4">
      <c r="A27" s="68" t="s">
        <v>101</v>
      </c>
      <c r="B27" s="165">
        <f>+'Participating State'!B8</f>
        <v>0</v>
      </c>
      <c r="C27" s="14"/>
      <c r="D27" s="14"/>
      <c r="E27" s="14"/>
      <c r="F27" s="14"/>
      <c r="G27" s="14"/>
      <c r="H27" s="14"/>
      <c r="I27" s="14"/>
      <c r="J27" s="14"/>
      <c r="K27" s="43"/>
      <c r="L27" s="43"/>
      <c r="M27" s="14"/>
      <c r="N27" s="14"/>
      <c r="O27" s="14"/>
      <c r="P27" s="14"/>
      <c r="Q27" s="14"/>
      <c r="R27" s="14"/>
      <c r="S27" s="14"/>
      <c r="T27" s="14"/>
      <c r="U27" s="14"/>
      <c r="V27" s="14"/>
      <c r="W27" s="14"/>
      <c r="X27" s="14"/>
      <c r="Y27" s="14"/>
      <c r="Z27" s="15"/>
    </row>
    <row r="28" spans="1:27" ht="13.9" x14ac:dyDescent="0.4">
      <c r="A28" s="68" t="s">
        <v>46</v>
      </c>
      <c r="B28" s="165">
        <f>+'Participating State'!B9</f>
        <v>0</v>
      </c>
      <c r="C28" s="14"/>
      <c r="D28" s="14"/>
      <c r="E28" s="14"/>
      <c r="F28" s="14"/>
      <c r="G28" s="14"/>
      <c r="H28" s="14"/>
      <c r="I28" s="14"/>
      <c r="J28" s="14"/>
      <c r="K28" s="43"/>
      <c r="L28" s="43"/>
      <c r="M28" s="14"/>
      <c r="N28" s="14"/>
      <c r="O28" s="14"/>
      <c r="P28" s="14"/>
      <c r="Q28" s="14"/>
      <c r="R28" s="14"/>
      <c r="S28" s="14"/>
      <c r="T28" s="14"/>
      <c r="U28" s="14"/>
      <c r="V28" s="14"/>
      <c r="W28" s="14"/>
      <c r="X28" s="14"/>
      <c r="Y28" s="14"/>
      <c r="Z28" s="15"/>
    </row>
    <row r="29" spans="1:27" ht="13.9" x14ac:dyDescent="0.4">
      <c r="A29" s="68" t="s">
        <v>47</v>
      </c>
      <c r="B29" s="173">
        <f>B28-B27</f>
        <v>0</v>
      </c>
      <c r="C29" s="14"/>
      <c r="D29" s="14"/>
      <c r="E29" s="14"/>
      <c r="F29" s="14"/>
      <c r="G29" s="14"/>
      <c r="H29" s="14"/>
      <c r="I29" s="14"/>
      <c r="J29" s="14"/>
      <c r="K29" s="43"/>
      <c r="L29" s="43"/>
      <c r="M29" s="14"/>
      <c r="N29" s="14"/>
      <c r="O29" s="14"/>
      <c r="P29" s="14"/>
      <c r="Q29" s="14"/>
      <c r="R29" s="14"/>
      <c r="S29" s="14"/>
      <c r="T29" s="14"/>
      <c r="U29" s="14"/>
      <c r="V29" s="14"/>
      <c r="W29" s="14"/>
      <c r="X29" s="14"/>
      <c r="Y29" s="14"/>
      <c r="Z29" s="15"/>
    </row>
    <row r="30" spans="1:27" ht="13.9" x14ac:dyDescent="0.4">
      <c r="A30" s="68" t="s">
        <v>85</v>
      </c>
      <c r="B30" s="173">
        <f>IFERROR(B29/B27,0)</f>
        <v>0</v>
      </c>
      <c r="C30" s="14"/>
      <c r="D30" s="14"/>
      <c r="E30" s="14"/>
      <c r="F30" s="14"/>
      <c r="G30" s="14"/>
      <c r="H30" s="14"/>
      <c r="I30" s="14"/>
      <c r="J30" s="14"/>
      <c r="K30" s="43"/>
      <c r="L30" s="43"/>
      <c r="M30" s="14"/>
      <c r="N30" s="14"/>
      <c r="O30" s="14"/>
      <c r="P30" s="14"/>
      <c r="Q30" s="14"/>
      <c r="R30" s="14"/>
      <c r="S30" s="14"/>
      <c r="T30" s="14"/>
      <c r="U30" s="14"/>
      <c r="V30" s="14"/>
      <c r="W30" s="14"/>
      <c r="X30" s="14"/>
      <c r="Y30" s="14"/>
      <c r="Z30" s="15"/>
    </row>
    <row r="31" spans="1:27" ht="13.9" x14ac:dyDescent="0.4">
      <c r="A31" s="68" t="s">
        <v>48</v>
      </c>
      <c r="B31" s="173">
        <f>B30+1</f>
        <v>1</v>
      </c>
      <c r="C31" s="14"/>
      <c r="D31" s="14"/>
      <c r="E31" s="14"/>
      <c r="F31" s="14"/>
      <c r="G31" s="14"/>
      <c r="H31" s="14"/>
      <c r="I31" s="14"/>
      <c r="J31" s="14"/>
      <c r="K31" s="43"/>
      <c r="L31" s="43"/>
      <c r="M31" s="14"/>
      <c r="N31" s="14"/>
      <c r="O31" s="14"/>
      <c r="P31" s="14"/>
      <c r="Q31" s="14"/>
      <c r="R31" s="14"/>
      <c r="S31" s="14"/>
      <c r="T31" s="14"/>
      <c r="U31" s="14"/>
      <c r="V31" s="14"/>
      <c r="W31" s="14"/>
      <c r="X31" s="14"/>
      <c r="Y31" s="14"/>
      <c r="Z31" s="15"/>
    </row>
    <row r="32" spans="1:27" x14ac:dyDescent="0.35">
      <c r="A32" s="13"/>
      <c r="B32" s="14"/>
      <c r="C32" s="14"/>
      <c r="D32" s="14"/>
      <c r="E32" s="14"/>
      <c r="F32" s="14"/>
      <c r="G32" s="14"/>
      <c r="H32" s="14"/>
      <c r="I32" s="14"/>
      <c r="J32" s="14"/>
      <c r="K32" s="43"/>
      <c r="L32" s="43"/>
      <c r="M32" s="14"/>
      <c r="N32" s="14"/>
      <c r="O32" s="14"/>
      <c r="P32" s="14"/>
      <c r="Q32" s="14"/>
      <c r="R32" s="14"/>
      <c r="S32" s="14"/>
      <c r="T32" s="14"/>
      <c r="U32" s="14"/>
      <c r="V32" s="14"/>
      <c r="W32" s="14"/>
      <c r="X32" s="14"/>
      <c r="Y32" s="14"/>
      <c r="Z32" s="15"/>
    </row>
    <row r="33" spans="1:26" x14ac:dyDescent="0.35">
      <c r="A33" s="56" t="s">
        <v>27</v>
      </c>
      <c r="B33" s="14"/>
      <c r="C33" s="44">
        <v>1.0999999999999999E-2</v>
      </c>
      <c r="D33" s="14"/>
      <c r="E33" s="14"/>
      <c r="F33" s="14"/>
      <c r="G33" s="14"/>
      <c r="H33" s="14"/>
      <c r="I33" s="14"/>
      <c r="J33" s="14"/>
      <c r="K33" s="14"/>
      <c r="L33" s="14"/>
      <c r="M33" s="14"/>
      <c r="N33" s="14"/>
      <c r="O33" s="14"/>
      <c r="P33" s="14"/>
      <c r="Q33" s="14"/>
      <c r="R33" s="14"/>
      <c r="S33" s="14"/>
      <c r="T33" s="14"/>
      <c r="U33" s="14"/>
      <c r="V33" s="14"/>
      <c r="W33" s="14"/>
      <c r="X33" s="14"/>
      <c r="Y33" s="14"/>
      <c r="Z33" s="15"/>
    </row>
    <row r="34" spans="1:26" x14ac:dyDescent="0.35">
      <c r="A34" s="56" t="s">
        <v>28</v>
      </c>
      <c r="B34" s="14"/>
      <c r="C34" s="67">
        <v>0.9</v>
      </c>
      <c r="D34" s="14"/>
      <c r="E34" s="14"/>
      <c r="F34" s="14"/>
      <c r="G34" s="14"/>
      <c r="H34" s="14"/>
      <c r="I34" s="14"/>
      <c r="J34" s="14"/>
      <c r="K34" s="14"/>
      <c r="L34" s="14"/>
      <c r="M34" s="14"/>
      <c r="N34" s="14"/>
      <c r="O34" s="14"/>
      <c r="P34" s="14"/>
      <c r="Q34" s="14"/>
      <c r="R34" s="14"/>
      <c r="S34" s="14"/>
      <c r="T34" s="14"/>
      <c r="U34" s="14"/>
      <c r="V34" s="14"/>
      <c r="W34" s="14"/>
      <c r="X34" s="14"/>
      <c r="Y34" s="14"/>
      <c r="Z34" s="15"/>
    </row>
    <row r="35" spans="1:26" ht="13.9" thickBot="1" x14ac:dyDescent="0.4">
      <c r="A35" s="58" t="s">
        <v>103</v>
      </c>
      <c r="B35" s="37"/>
      <c r="C35" s="37"/>
      <c r="D35" s="37"/>
      <c r="E35" s="460">
        <v>1</v>
      </c>
      <c r="F35" s="459"/>
      <c r="G35" s="459"/>
      <c r="H35" s="460">
        <v>0.9</v>
      </c>
      <c r="I35" s="459"/>
      <c r="J35" s="459"/>
      <c r="K35" s="460">
        <v>0.8</v>
      </c>
      <c r="L35" s="459"/>
      <c r="M35" s="459"/>
      <c r="N35" s="460">
        <v>0.7</v>
      </c>
      <c r="O35" s="459"/>
      <c r="P35" s="459"/>
      <c r="Q35" s="460">
        <v>0.65</v>
      </c>
      <c r="R35" s="459"/>
      <c r="S35" s="459"/>
      <c r="T35" s="460">
        <v>0.6</v>
      </c>
      <c r="U35" s="459"/>
      <c r="V35" s="459"/>
      <c r="W35" s="460">
        <v>0.5</v>
      </c>
      <c r="X35" s="37"/>
      <c r="Y35" s="37"/>
      <c r="Z35" s="39"/>
    </row>
  </sheetData>
  <mergeCells count="29">
    <mergeCell ref="A17:B17"/>
    <mergeCell ref="T11:V11"/>
    <mergeCell ref="W11:Y11"/>
    <mergeCell ref="Q11:S11"/>
    <mergeCell ref="A6:Z6"/>
    <mergeCell ref="C8:D8"/>
    <mergeCell ref="E8:G8"/>
    <mergeCell ref="H8:J8"/>
    <mergeCell ref="K8:M8"/>
    <mergeCell ref="N8:P8"/>
    <mergeCell ref="Q8:S8"/>
    <mergeCell ref="T8:V8"/>
    <mergeCell ref="W8:Y8"/>
    <mergeCell ref="A1:Z1"/>
    <mergeCell ref="A3:Z3"/>
    <mergeCell ref="A24:B24"/>
    <mergeCell ref="A21:B21"/>
    <mergeCell ref="K11:M11"/>
    <mergeCell ref="N11:P11"/>
    <mergeCell ref="A20:B20"/>
    <mergeCell ref="A22:B22"/>
    <mergeCell ref="E11:G11"/>
    <mergeCell ref="H11:J11"/>
    <mergeCell ref="A15:B15"/>
    <mergeCell ref="A16:B16"/>
    <mergeCell ref="A13:B13"/>
    <mergeCell ref="A14:B14"/>
    <mergeCell ref="A18:B18"/>
    <mergeCell ref="A19:B19"/>
  </mergeCells>
  <pageMargins left="0.25" right="0.25" top="0.75" bottom="0.75" header="0.3" footer="0.3"/>
  <pageSetup paperSize="5" scale="35" fitToHeight="0" orientation="landscape" r:id="rId1"/>
  <headerFooter>
    <oddFooter>&amp;L&amp;F&amp;C&amp;A&amp;Rpage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Z28"/>
  <sheetViews>
    <sheetView zoomScale="85" zoomScaleNormal="85" workbookViewId="0">
      <selection activeCell="C26" sqref="C26"/>
    </sheetView>
  </sheetViews>
  <sheetFormatPr defaultColWidth="9.1328125" defaultRowHeight="13.5" x14ac:dyDescent="0.35"/>
  <cols>
    <col min="1" max="1" width="46.86328125" style="12" customWidth="1"/>
    <col min="2" max="2" width="14.86328125" style="12" customWidth="1"/>
    <col min="3" max="3" width="18" style="12" bestFit="1" customWidth="1"/>
    <col min="4" max="4" width="18" style="12" customWidth="1"/>
    <col min="5" max="5" width="16.73046875" style="12" customWidth="1"/>
    <col min="6" max="6" width="12.73046875" style="12" customWidth="1"/>
    <col min="7" max="7" width="16.73046875" style="12" customWidth="1"/>
    <col min="8" max="8" width="12.73046875" style="12" customWidth="1"/>
    <col min="9" max="9" width="16.73046875" style="12" customWidth="1"/>
    <col min="10" max="10" width="17.265625" style="12" customWidth="1"/>
    <col min="11" max="11" width="16.73046875" style="12" customWidth="1"/>
    <col min="12" max="12" width="12.73046875" style="12" customWidth="1"/>
    <col min="13" max="13" width="16.73046875" style="12" customWidth="1"/>
    <col min="14" max="14" width="12.73046875" style="12" customWidth="1"/>
    <col min="15" max="15" width="16.73046875" style="12" customWidth="1"/>
    <col min="16" max="16" width="12.73046875" style="12" customWidth="1"/>
    <col min="17" max="17" width="16.73046875" style="12" customWidth="1"/>
    <col min="18" max="18" width="14.265625" style="12" bestFit="1" customWidth="1"/>
    <col min="19" max="16384" width="9.1328125" style="12"/>
  </cols>
  <sheetData>
    <row r="1" spans="1:26" ht="15" x14ac:dyDescent="0.4">
      <c r="A1" s="461" t="s">
        <v>537</v>
      </c>
      <c r="B1" s="461"/>
      <c r="C1" s="461"/>
      <c r="D1" s="461"/>
      <c r="E1" s="461"/>
      <c r="F1" s="461"/>
      <c r="G1" s="461"/>
      <c r="H1" s="461"/>
      <c r="I1" s="461"/>
      <c r="J1" s="461"/>
      <c r="K1" s="461"/>
      <c r="L1" s="461"/>
      <c r="M1" s="461"/>
      <c r="N1" s="461"/>
      <c r="O1" s="461"/>
      <c r="P1" s="461"/>
      <c r="Q1" s="461"/>
      <c r="R1" s="421"/>
      <c r="S1" s="421"/>
      <c r="T1" s="421"/>
      <c r="U1" s="421"/>
      <c r="V1" s="421"/>
      <c r="W1" s="421"/>
      <c r="X1" s="421"/>
      <c r="Y1" s="421"/>
      <c r="Z1" s="421"/>
    </row>
    <row r="3" spans="1:26" s="40" customFormat="1" ht="40.5" customHeight="1" x14ac:dyDescent="0.5">
      <c r="A3" s="527" t="s">
        <v>340</v>
      </c>
      <c r="B3" s="527"/>
      <c r="C3" s="527"/>
      <c r="D3" s="527"/>
      <c r="E3" s="527"/>
      <c r="F3" s="527"/>
      <c r="G3" s="527"/>
      <c r="H3" s="527"/>
      <c r="I3" s="527"/>
      <c r="J3" s="527"/>
      <c r="K3" s="527"/>
      <c r="L3" s="527"/>
      <c r="M3" s="527"/>
      <c r="N3" s="527"/>
      <c r="O3" s="527"/>
      <c r="P3" s="527"/>
      <c r="Q3" s="527"/>
      <c r="R3" s="51"/>
      <c r="S3" s="59"/>
      <c r="T3" s="59"/>
    </row>
    <row r="5" spans="1:26" ht="13.9" thickBot="1" x14ac:dyDescent="0.4"/>
    <row r="6" spans="1:26" ht="14.25" customHeight="1" x14ac:dyDescent="0.4">
      <c r="A6" s="528" t="s">
        <v>289</v>
      </c>
      <c r="B6" s="529"/>
      <c r="C6" s="529"/>
      <c r="D6" s="529"/>
      <c r="E6" s="529"/>
      <c r="F6" s="529"/>
      <c r="G6" s="529"/>
      <c r="H6" s="529"/>
      <c r="I6" s="529"/>
      <c r="J6" s="529"/>
      <c r="K6" s="529"/>
      <c r="L6" s="529"/>
      <c r="M6" s="529"/>
      <c r="N6" s="529"/>
      <c r="O6" s="529"/>
      <c r="P6" s="529"/>
      <c r="Q6" s="530"/>
      <c r="R6" s="108"/>
    </row>
    <row r="7" spans="1:26" x14ac:dyDescent="0.35">
      <c r="A7" s="13"/>
      <c r="B7" s="14"/>
      <c r="C7" s="14"/>
      <c r="D7" s="14"/>
      <c r="E7" s="14"/>
      <c r="F7" s="14"/>
      <c r="G7" s="14"/>
      <c r="H7" s="14"/>
      <c r="I7" s="14"/>
      <c r="J7" s="14"/>
      <c r="K7" s="14"/>
      <c r="L7" s="14"/>
      <c r="M7" s="14"/>
      <c r="N7" s="14"/>
      <c r="O7" s="14"/>
      <c r="P7" s="14"/>
      <c r="Q7" s="15"/>
      <c r="R7" s="13"/>
    </row>
    <row r="8" spans="1:26" ht="13.9" x14ac:dyDescent="0.4">
      <c r="A8" s="525"/>
      <c r="B8" s="542"/>
      <c r="C8" s="18"/>
      <c r="D8" s="531" t="s">
        <v>9</v>
      </c>
      <c r="E8" s="532"/>
      <c r="F8" s="531" t="s">
        <v>10</v>
      </c>
      <c r="G8" s="532"/>
      <c r="H8" s="531" t="s">
        <v>11</v>
      </c>
      <c r="I8" s="532"/>
      <c r="J8" s="531" t="s">
        <v>12</v>
      </c>
      <c r="K8" s="532"/>
      <c r="L8" s="531" t="s">
        <v>13</v>
      </c>
      <c r="M8" s="532"/>
      <c r="N8" s="531" t="s">
        <v>14</v>
      </c>
      <c r="O8" s="532"/>
      <c r="P8" s="531" t="s">
        <v>15</v>
      </c>
      <c r="Q8" s="533"/>
      <c r="R8" s="13"/>
    </row>
    <row r="9" spans="1:26" ht="15" hidden="1" customHeight="1" x14ac:dyDescent="0.4">
      <c r="A9" s="45"/>
      <c r="B9" s="46" t="s">
        <v>16</v>
      </c>
      <c r="C9" s="18" t="s">
        <v>17</v>
      </c>
      <c r="D9" s="17"/>
      <c r="E9" s="18"/>
      <c r="F9" s="17" t="s">
        <v>18</v>
      </c>
      <c r="G9" s="18"/>
      <c r="H9" s="17" t="s">
        <v>19</v>
      </c>
      <c r="I9" s="18"/>
      <c r="J9" s="17" t="s">
        <v>20</v>
      </c>
      <c r="K9" s="18"/>
      <c r="L9" s="17" t="s">
        <v>21</v>
      </c>
      <c r="M9" s="18"/>
      <c r="N9" s="17" t="s">
        <v>22</v>
      </c>
      <c r="O9" s="18"/>
      <c r="P9" s="17" t="s">
        <v>23</v>
      </c>
      <c r="Q9" s="15"/>
      <c r="R9" s="13"/>
    </row>
    <row r="10" spans="1:26" s="20" customFormat="1" ht="13.9" x14ac:dyDescent="0.4">
      <c r="A10" s="522"/>
      <c r="B10" s="523"/>
      <c r="C10" s="18"/>
      <c r="D10" s="181">
        <v>0</v>
      </c>
      <c r="E10" s="182">
        <v>249999</v>
      </c>
      <c r="F10" s="183">
        <v>250000</v>
      </c>
      <c r="G10" s="182">
        <v>399999</v>
      </c>
      <c r="H10" s="183">
        <v>400000</v>
      </c>
      <c r="I10" s="182">
        <v>899999</v>
      </c>
      <c r="J10" s="183">
        <v>900000</v>
      </c>
      <c r="K10" s="182">
        <v>1349999</v>
      </c>
      <c r="L10" s="183">
        <v>1350000</v>
      </c>
      <c r="M10" s="182">
        <v>1799999</v>
      </c>
      <c r="N10" s="183">
        <v>1800000</v>
      </c>
      <c r="O10" s="182">
        <v>3999999</v>
      </c>
      <c r="P10" s="183">
        <v>4000000</v>
      </c>
      <c r="Q10" s="184" t="s">
        <v>104</v>
      </c>
      <c r="R10" s="19"/>
    </row>
    <row r="11" spans="1:26" s="57" customFormat="1" ht="13.9" x14ac:dyDescent="0.4">
      <c r="A11" s="547" t="s">
        <v>44</v>
      </c>
      <c r="B11" s="548"/>
      <c r="C11" s="549"/>
      <c r="D11" s="520">
        <f>+IF('Participating State'!C7&gt;0,'Participating State'!$B$21,0)</f>
        <v>0</v>
      </c>
      <c r="E11" s="524"/>
      <c r="F11" s="520">
        <f>+IF('Participating State'!E7&gt;0,'Participating State'!$B$21,0)</f>
        <v>0</v>
      </c>
      <c r="G11" s="524"/>
      <c r="H11" s="520">
        <f>+IF('Participating State'!G7&gt;0,'Participating State'!$B$21,0)</f>
        <v>0</v>
      </c>
      <c r="I11" s="524"/>
      <c r="J11" s="520">
        <f>+IF('Participating State'!I7&gt;0,'Participating State'!$B$21,0)</f>
        <v>0</v>
      </c>
      <c r="K11" s="524"/>
      <c r="L11" s="520">
        <f>+IF('Participating State'!K7&gt;0,'Participating State'!$B$21,0)</f>
        <v>0</v>
      </c>
      <c r="M11" s="524"/>
      <c r="N11" s="520">
        <f>+IF('Participating State'!M7&gt;0,'Participating State'!$B$21,0)</f>
        <v>0</v>
      </c>
      <c r="O11" s="524"/>
      <c r="P11" s="543">
        <f>+IF('Participating State'!O7&gt;0,'Participating State'!$B$21,0)</f>
        <v>0</v>
      </c>
      <c r="Q11" s="544"/>
      <c r="R11" s="110"/>
    </row>
    <row r="12" spans="1:26" s="11" customFormat="1" ht="23.65" x14ac:dyDescent="0.4">
      <c r="A12" s="545"/>
      <c r="B12" s="546"/>
      <c r="C12" s="18"/>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28" t="s">
        <v>232</v>
      </c>
      <c r="R12" s="111"/>
    </row>
    <row r="13" spans="1:26" ht="13.9" x14ac:dyDescent="0.4">
      <c r="A13" s="525" t="s">
        <v>42</v>
      </c>
      <c r="B13" s="542"/>
      <c r="C13" s="526"/>
      <c r="D13" s="49">
        <f>ROUND(C25*D$26,4)</f>
        <v>95</v>
      </c>
      <c r="E13" s="192">
        <f>(D$11*B23)*D13</f>
        <v>0</v>
      </c>
      <c r="F13" s="29">
        <f>ROUND(C25*F$26,4)</f>
        <v>95</v>
      </c>
      <c r="G13" s="192">
        <f>(F13*B23)*F$11</f>
        <v>0</v>
      </c>
      <c r="H13" s="29">
        <f>ROUND(C25*H$26,4)</f>
        <v>95</v>
      </c>
      <c r="I13" s="192">
        <f>(H13*B23)*H$11</f>
        <v>0</v>
      </c>
      <c r="J13" s="29">
        <f>ROUND(C25*J$26,4)</f>
        <v>95</v>
      </c>
      <c r="K13" s="192">
        <f>(J13*B23)*J$11</f>
        <v>0</v>
      </c>
      <c r="L13" s="29">
        <f>ROUND(C25*L$26,4)</f>
        <v>95</v>
      </c>
      <c r="M13" s="192">
        <f>(L13*B23)*L$11</f>
        <v>0</v>
      </c>
      <c r="N13" s="29">
        <f>ROUND(C25*N$26,4)</f>
        <v>95</v>
      </c>
      <c r="O13" s="192">
        <f>(N13*B23)*N$11</f>
        <v>0</v>
      </c>
      <c r="P13" s="29">
        <f>ROUND(C25*P$26,4)</f>
        <v>95</v>
      </c>
      <c r="Q13" s="193">
        <f>(P13*B23)*P$11</f>
        <v>0</v>
      </c>
      <c r="R13" s="13"/>
      <c r="S13" s="11"/>
    </row>
    <row r="14" spans="1:26" s="30" customFormat="1" ht="13.9" x14ac:dyDescent="0.4">
      <c r="A14" s="522" t="s">
        <v>321</v>
      </c>
      <c r="B14" s="523"/>
      <c r="C14" s="540"/>
      <c r="D14" s="215"/>
      <c r="E14" s="194">
        <f>SUM(E13:E13)</f>
        <v>0</v>
      </c>
      <c r="F14" s="178"/>
      <c r="G14" s="179">
        <f>SUM(G13:G13)</f>
        <v>0</v>
      </c>
      <c r="H14" s="178"/>
      <c r="I14" s="179">
        <f>SUM(I13:I13)</f>
        <v>0</v>
      </c>
      <c r="J14" s="178"/>
      <c r="K14" s="179">
        <f>SUM(K13:K13)</f>
        <v>0</v>
      </c>
      <c r="L14" s="178"/>
      <c r="M14" s="179">
        <f>SUM(M13:M13)</f>
        <v>0</v>
      </c>
      <c r="N14" s="178"/>
      <c r="O14" s="179">
        <f>SUM(O13:O13)</f>
        <v>0</v>
      </c>
      <c r="P14" s="178"/>
      <c r="Q14" s="180">
        <f>SUM(Q13:Q13)</f>
        <v>0</v>
      </c>
      <c r="R14" s="112"/>
    </row>
    <row r="15" spans="1:26" ht="13.9" thickBot="1" x14ac:dyDescent="0.4">
      <c r="A15" s="13"/>
      <c r="B15" s="14"/>
      <c r="C15" s="106"/>
      <c r="D15" s="106"/>
      <c r="E15" s="14"/>
      <c r="F15" s="14"/>
      <c r="G15" s="14"/>
      <c r="H15" s="14"/>
      <c r="I15" s="14"/>
      <c r="J15" s="14"/>
      <c r="K15" s="14"/>
      <c r="L15" s="14"/>
      <c r="M15" s="14"/>
      <c r="N15" s="14"/>
      <c r="O15" s="14"/>
      <c r="P15" s="14"/>
      <c r="Q15" s="15"/>
      <c r="R15" s="13"/>
    </row>
    <row r="16" spans="1:26" ht="14.25" thickBot="1" x14ac:dyDescent="0.45">
      <c r="A16" s="534" t="s">
        <v>322</v>
      </c>
      <c r="B16" s="535"/>
      <c r="C16" s="175">
        <f>SUM(E14:Q14)</f>
        <v>0</v>
      </c>
      <c r="D16" s="63"/>
      <c r="E16" s="31"/>
      <c r="F16" s="14"/>
      <c r="G16" s="14"/>
      <c r="H16" s="14"/>
      <c r="I16" s="14"/>
      <c r="J16" s="14"/>
      <c r="K16" s="14"/>
      <c r="L16" s="14"/>
      <c r="M16" s="14"/>
      <c r="N16" s="14"/>
      <c r="O16" s="14"/>
      <c r="P16" s="14"/>
      <c r="Q16" s="15"/>
      <c r="R16" s="13"/>
    </row>
    <row r="17" spans="1:18" x14ac:dyDescent="0.35">
      <c r="A17" s="13"/>
      <c r="B17" s="14"/>
      <c r="C17" s="14"/>
      <c r="D17" s="14"/>
      <c r="E17" s="14"/>
      <c r="F17" s="14"/>
      <c r="G17" s="14"/>
      <c r="H17" s="14"/>
      <c r="I17" s="14"/>
      <c r="J17" s="14"/>
      <c r="K17" s="14"/>
      <c r="L17" s="14"/>
      <c r="M17" s="14"/>
      <c r="N17" s="14"/>
      <c r="O17" s="14"/>
      <c r="P17" s="14"/>
      <c r="Q17" s="15"/>
      <c r="R17" s="13"/>
    </row>
    <row r="18" spans="1:18" ht="13.9" x14ac:dyDescent="0.4">
      <c r="A18" s="65" t="s">
        <v>49</v>
      </c>
      <c r="B18" s="62"/>
      <c r="C18" s="14"/>
      <c r="D18" s="14"/>
      <c r="E18" s="14"/>
      <c r="F18" s="14"/>
      <c r="G18" s="14"/>
      <c r="H18" s="14"/>
      <c r="I18" s="14"/>
      <c r="J18" s="14"/>
      <c r="K18" s="14"/>
      <c r="L18" s="14"/>
      <c r="M18" s="14"/>
      <c r="N18" s="14"/>
      <c r="O18" s="14"/>
      <c r="P18" s="14"/>
      <c r="Q18" s="15"/>
      <c r="R18" s="13"/>
    </row>
    <row r="19" spans="1:18" ht="13.9" x14ac:dyDescent="0.4">
      <c r="A19" s="68" t="s">
        <v>101</v>
      </c>
      <c r="B19" s="165">
        <f>+'Participating State'!B8</f>
        <v>0</v>
      </c>
      <c r="C19" s="14"/>
      <c r="D19" s="14"/>
      <c r="E19" s="14"/>
      <c r="F19" s="14"/>
      <c r="G19" s="14"/>
      <c r="H19" s="14"/>
      <c r="I19" s="14"/>
      <c r="J19" s="14"/>
      <c r="K19" s="14"/>
      <c r="L19" s="14"/>
      <c r="M19" s="14"/>
      <c r="N19" s="14"/>
      <c r="O19" s="14"/>
      <c r="P19" s="14"/>
      <c r="Q19" s="15"/>
      <c r="R19" s="13"/>
    </row>
    <row r="20" spans="1:18" ht="13.9" x14ac:dyDescent="0.4">
      <c r="A20" s="68" t="s">
        <v>46</v>
      </c>
      <c r="B20" s="165">
        <f>+'Participating State'!B9</f>
        <v>0</v>
      </c>
      <c r="C20" s="14"/>
      <c r="D20" s="14"/>
      <c r="E20" s="14"/>
      <c r="F20" s="14"/>
      <c r="G20" s="14"/>
      <c r="H20" s="14"/>
      <c r="I20" s="14"/>
      <c r="J20" s="14"/>
      <c r="K20" s="14"/>
      <c r="L20" s="14"/>
      <c r="M20" s="14"/>
      <c r="N20" s="14"/>
      <c r="O20" s="14"/>
      <c r="P20" s="14"/>
      <c r="Q20" s="15"/>
      <c r="R20" s="13"/>
    </row>
    <row r="21" spans="1:18" ht="13.9" x14ac:dyDescent="0.4">
      <c r="A21" s="68" t="s">
        <v>47</v>
      </c>
      <c r="B21" s="173">
        <f>B20-B19</f>
        <v>0</v>
      </c>
      <c r="C21" s="14"/>
      <c r="D21" s="14"/>
      <c r="E21" s="14"/>
      <c r="F21" s="14"/>
      <c r="G21" s="14"/>
      <c r="H21" s="14"/>
      <c r="I21" s="14"/>
      <c r="J21" s="14"/>
      <c r="K21" s="14"/>
      <c r="L21" s="14"/>
      <c r="M21" s="14"/>
      <c r="N21" s="14"/>
      <c r="O21" s="14"/>
      <c r="P21" s="14"/>
      <c r="Q21" s="15"/>
      <c r="R21" s="13"/>
    </row>
    <row r="22" spans="1:18" ht="13.9" x14ac:dyDescent="0.4">
      <c r="A22" s="68" t="s">
        <v>85</v>
      </c>
      <c r="B22" s="173">
        <f>IFERROR(B21/B19,0)</f>
        <v>0</v>
      </c>
      <c r="C22" s="14"/>
      <c r="D22" s="14"/>
      <c r="E22" s="14"/>
      <c r="F22" s="14"/>
      <c r="G22" s="14"/>
      <c r="H22" s="14"/>
      <c r="I22" s="14"/>
      <c r="J22" s="14"/>
      <c r="K22" s="14"/>
      <c r="L22" s="14"/>
      <c r="M22" s="14"/>
      <c r="N22" s="14"/>
      <c r="O22" s="14"/>
      <c r="P22" s="14"/>
      <c r="Q22" s="15"/>
      <c r="R22" s="13"/>
    </row>
    <row r="23" spans="1:18" ht="13.9" x14ac:dyDescent="0.4">
      <c r="A23" s="68" t="s">
        <v>48</v>
      </c>
      <c r="B23" s="173">
        <f>B22+1</f>
        <v>1</v>
      </c>
      <c r="C23" s="14"/>
      <c r="D23" s="14"/>
      <c r="E23" s="14"/>
      <c r="F23" s="14"/>
      <c r="G23" s="14"/>
      <c r="H23" s="14"/>
      <c r="I23" s="14"/>
      <c r="J23" s="14"/>
      <c r="K23" s="14"/>
      <c r="L23" s="14"/>
      <c r="M23" s="14"/>
      <c r="N23" s="14"/>
      <c r="O23" s="14"/>
      <c r="P23" s="14"/>
      <c r="Q23" s="15"/>
      <c r="R23" s="13"/>
    </row>
    <row r="24" spans="1:18" x14ac:dyDescent="0.35">
      <c r="A24" s="13"/>
      <c r="B24" s="14"/>
      <c r="C24" s="14"/>
      <c r="D24" s="14"/>
      <c r="E24" s="14"/>
      <c r="F24" s="14"/>
      <c r="G24" s="14"/>
      <c r="H24" s="14"/>
      <c r="I24" s="14"/>
      <c r="J24" s="14"/>
      <c r="K24" s="14"/>
      <c r="L24" s="14"/>
      <c r="M24" s="14"/>
      <c r="N24" s="14"/>
      <c r="O24" s="14"/>
      <c r="P24" s="14"/>
      <c r="Q24" s="15"/>
      <c r="R24" s="13"/>
    </row>
    <row r="25" spans="1:18" x14ac:dyDescent="0.35">
      <c r="A25" s="104" t="s">
        <v>43</v>
      </c>
      <c r="B25" s="14"/>
      <c r="C25" s="50">
        <v>95</v>
      </c>
      <c r="D25" s="14"/>
      <c r="E25" s="14"/>
      <c r="F25" s="14"/>
      <c r="G25" s="14"/>
      <c r="H25" s="14"/>
      <c r="I25" s="14"/>
      <c r="J25" s="14"/>
      <c r="K25" s="14"/>
      <c r="L25" s="14"/>
      <c r="M25" s="14"/>
      <c r="N25" s="14"/>
      <c r="O25" s="14"/>
      <c r="P25" s="14"/>
      <c r="Q25" s="15"/>
      <c r="R25" s="13"/>
    </row>
    <row r="26" spans="1:18" ht="13.9" thickBot="1" x14ac:dyDescent="0.4">
      <c r="A26" s="58" t="s">
        <v>103</v>
      </c>
      <c r="B26" s="37"/>
      <c r="C26" s="37"/>
      <c r="D26" s="38">
        <v>1</v>
      </c>
      <c r="E26" s="37"/>
      <c r="F26" s="38">
        <v>1</v>
      </c>
      <c r="G26" s="37"/>
      <c r="H26" s="38">
        <v>1</v>
      </c>
      <c r="I26" s="37"/>
      <c r="J26" s="38">
        <v>1</v>
      </c>
      <c r="K26" s="37"/>
      <c r="L26" s="38">
        <v>1</v>
      </c>
      <c r="M26" s="37"/>
      <c r="N26" s="38">
        <v>1</v>
      </c>
      <c r="O26" s="37"/>
      <c r="P26" s="38">
        <v>1</v>
      </c>
      <c r="Q26" s="39"/>
      <c r="R26" s="13"/>
    </row>
    <row r="28" spans="1:18" ht="54" customHeight="1" x14ac:dyDescent="0.35">
      <c r="A28" s="541" t="s">
        <v>413</v>
      </c>
      <c r="B28" s="541"/>
      <c r="C28" s="541"/>
      <c r="D28" s="541"/>
      <c r="E28" s="541"/>
      <c r="F28" s="541"/>
      <c r="G28" s="541"/>
      <c r="H28" s="541"/>
      <c r="I28" s="541"/>
      <c r="J28" s="541"/>
      <c r="K28" s="541"/>
      <c r="L28" s="541"/>
      <c r="M28" s="541"/>
      <c r="N28" s="541"/>
      <c r="O28" s="541"/>
      <c r="P28" s="541"/>
      <c r="Q28" s="541"/>
      <c r="R28" s="109"/>
    </row>
  </sheetData>
  <mergeCells count="25">
    <mergeCell ref="A16:B16"/>
    <mergeCell ref="A13:C13"/>
    <mergeCell ref="L11:M11"/>
    <mergeCell ref="N11:O11"/>
    <mergeCell ref="P11:Q11"/>
    <mergeCell ref="A12:B12"/>
    <mergeCell ref="H11:I11"/>
    <mergeCell ref="J11:K11"/>
    <mergeCell ref="A11:C11"/>
    <mergeCell ref="A1:Q1"/>
    <mergeCell ref="A14:C14"/>
    <mergeCell ref="D11:E11"/>
    <mergeCell ref="A28:Q28"/>
    <mergeCell ref="A6:Q6"/>
    <mergeCell ref="A3:Q3"/>
    <mergeCell ref="A8:B8"/>
    <mergeCell ref="F8:G8"/>
    <mergeCell ref="H8:I8"/>
    <mergeCell ref="J8:K8"/>
    <mergeCell ref="L8:M8"/>
    <mergeCell ref="N8:O8"/>
    <mergeCell ref="P8:Q8"/>
    <mergeCell ref="D8:E8"/>
    <mergeCell ref="A10:B10"/>
    <mergeCell ref="F11:G11"/>
  </mergeCells>
  <pageMargins left="0.25" right="0.25" top="0.75" bottom="0.75" header="0.3" footer="0.3"/>
  <pageSetup paperSize="5" scale="57" fitToHeight="0" orientation="landscape" r:id="rId1"/>
  <headerFooter>
    <oddFooter>&amp;L&amp;F&amp;C&amp;A&amp;Rpage &amp;P of &amp;N</oddFooter>
  </headerFooter>
  <ignoredErrors>
    <ignoredError sqref="F13"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U37"/>
  <sheetViews>
    <sheetView topLeftCell="B1" zoomScale="85" zoomScaleNormal="85" workbookViewId="0">
      <selection activeCell="C35" sqref="C35"/>
    </sheetView>
  </sheetViews>
  <sheetFormatPr defaultColWidth="9.1328125" defaultRowHeight="13.5" x14ac:dyDescent="0.35"/>
  <cols>
    <col min="1" max="1" width="63.265625" style="12" customWidth="1"/>
    <col min="2" max="2" width="15" style="12" customWidth="1"/>
    <col min="3" max="3" width="18.265625" style="12" bestFit="1" customWidth="1"/>
    <col min="4" max="4" width="18.265625" style="12" customWidth="1"/>
    <col min="5" max="5" width="16.73046875" style="12" customWidth="1"/>
    <col min="6" max="6" width="15.265625" style="12" bestFit="1" customWidth="1"/>
    <col min="7" max="7" width="16.73046875" style="12" customWidth="1"/>
    <col min="8" max="8" width="16.1328125" style="12" bestFit="1" customWidth="1"/>
    <col min="9" max="9" width="19.1328125" style="12" bestFit="1" customWidth="1"/>
    <col min="10" max="10" width="18" style="12" bestFit="1" customWidth="1"/>
    <col min="11" max="11" width="16.73046875" style="12" customWidth="1"/>
    <col min="12" max="12" width="18" style="12" customWidth="1"/>
    <col min="13" max="13" width="16.73046875" style="12" customWidth="1"/>
    <col min="14" max="14" width="18" style="12" bestFit="1" customWidth="1"/>
    <col min="15" max="18" width="16.73046875" style="12" customWidth="1"/>
    <col min="19" max="19" width="14.265625" style="12" bestFit="1" customWidth="1"/>
    <col min="20" max="16384" width="9.1328125" style="12"/>
  </cols>
  <sheetData>
    <row r="1" spans="1:21" ht="15" x14ac:dyDescent="0.4">
      <c r="A1" s="461" t="s">
        <v>537</v>
      </c>
      <c r="B1" s="461"/>
      <c r="C1" s="461"/>
      <c r="D1" s="461"/>
      <c r="E1" s="461"/>
      <c r="F1" s="461"/>
      <c r="G1" s="461"/>
      <c r="H1" s="461"/>
      <c r="I1" s="461"/>
      <c r="J1" s="461"/>
      <c r="K1" s="461"/>
      <c r="L1" s="461"/>
      <c r="M1" s="461"/>
      <c r="N1" s="461"/>
      <c r="O1" s="461"/>
      <c r="P1" s="461"/>
      <c r="Q1" s="461"/>
      <c r="R1" s="461"/>
    </row>
    <row r="3" spans="1:21" ht="36.75" customHeight="1" x14ac:dyDescent="0.5">
      <c r="A3" s="527" t="s">
        <v>341</v>
      </c>
      <c r="B3" s="527"/>
      <c r="C3" s="527"/>
      <c r="D3" s="527"/>
      <c r="E3" s="527"/>
      <c r="F3" s="527"/>
      <c r="G3" s="527"/>
      <c r="H3" s="527"/>
      <c r="I3" s="527"/>
      <c r="J3" s="527"/>
      <c r="K3" s="527"/>
      <c r="L3" s="527"/>
      <c r="M3" s="527"/>
      <c r="N3" s="527"/>
      <c r="O3" s="527"/>
      <c r="P3" s="527"/>
      <c r="Q3" s="527"/>
      <c r="R3" s="527"/>
      <c r="S3" s="51"/>
      <c r="T3" s="51"/>
      <c r="U3" s="51"/>
    </row>
    <row r="5" spans="1:21" ht="13.9" thickBot="1" x14ac:dyDescent="0.4"/>
    <row r="6" spans="1:21" ht="14.25" customHeight="1" x14ac:dyDescent="0.4">
      <c r="A6" s="528" t="s">
        <v>239</v>
      </c>
      <c r="B6" s="529"/>
      <c r="C6" s="529"/>
      <c r="D6" s="529"/>
      <c r="E6" s="529"/>
      <c r="F6" s="529"/>
      <c r="G6" s="529"/>
      <c r="H6" s="529"/>
      <c r="I6" s="529"/>
      <c r="J6" s="529"/>
      <c r="K6" s="529"/>
      <c r="L6" s="529"/>
      <c r="M6" s="529"/>
      <c r="N6" s="529"/>
      <c r="O6" s="529"/>
      <c r="P6" s="529"/>
      <c r="Q6" s="529"/>
      <c r="R6" s="530"/>
    </row>
    <row r="7" spans="1:21" x14ac:dyDescent="0.35">
      <c r="A7" s="13"/>
      <c r="B7" s="14"/>
      <c r="C7" s="14"/>
      <c r="D7" s="14"/>
      <c r="E7" s="14"/>
      <c r="F7" s="14"/>
      <c r="G7" s="14"/>
      <c r="H7" s="14"/>
      <c r="I7" s="14"/>
      <c r="J7" s="14"/>
      <c r="K7" s="14"/>
      <c r="L7" s="14"/>
      <c r="M7" s="14"/>
      <c r="N7" s="14"/>
      <c r="O7" s="14"/>
      <c r="P7" s="14"/>
      <c r="Q7" s="14"/>
      <c r="R7" s="15"/>
    </row>
    <row r="8" spans="1:21" ht="13.9" x14ac:dyDescent="0.4">
      <c r="A8" s="13"/>
      <c r="B8" s="14"/>
      <c r="C8" s="14"/>
      <c r="D8" s="531" t="s">
        <v>9</v>
      </c>
      <c r="E8" s="532"/>
      <c r="F8" s="531" t="s">
        <v>10</v>
      </c>
      <c r="G8" s="532"/>
      <c r="H8" s="531" t="s">
        <v>11</v>
      </c>
      <c r="I8" s="532"/>
      <c r="J8" s="531" t="s">
        <v>12</v>
      </c>
      <c r="K8" s="532"/>
      <c r="L8" s="531" t="s">
        <v>13</v>
      </c>
      <c r="M8" s="532"/>
      <c r="N8" s="531" t="s">
        <v>14</v>
      </c>
      <c r="O8" s="532"/>
      <c r="P8" s="531" t="s">
        <v>15</v>
      </c>
      <c r="Q8" s="533"/>
      <c r="R8" s="156" t="s">
        <v>205</v>
      </c>
    </row>
    <row r="9" spans="1:21" ht="15" hidden="1" customHeight="1" x14ac:dyDescent="0.4">
      <c r="A9" s="45"/>
      <c r="B9" s="46" t="s">
        <v>16</v>
      </c>
      <c r="C9" s="17"/>
      <c r="D9" s="17"/>
      <c r="E9" s="18"/>
      <c r="F9" s="17" t="s">
        <v>18</v>
      </c>
      <c r="G9" s="18"/>
      <c r="H9" s="17" t="s">
        <v>19</v>
      </c>
      <c r="I9" s="18"/>
      <c r="J9" s="17" t="s">
        <v>20</v>
      </c>
      <c r="K9" s="18"/>
      <c r="L9" s="17" t="s">
        <v>21</v>
      </c>
      <c r="M9" s="18"/>
      <c r="N9" s="17" t="s">
        <v>22</v>
      </c>
      <c r="O9" s="18"/>
      <c r="P9" s="17" t="s">
        <v>23</v>
      </c>
      <c r="Q9" s="15"/>
      <c r="R9" s="15"/>
    </row>
    <row r="10" spans="1:21" s="20" customFormat="1" ht="13.9" x14ac:dyDescent="0.4">
      <c r="A10" s="522" t="s">
        <v>105</v>
      </c>
      <c r="B10" s="523"/>
      <c r="C10" s="523"/>
      <c r="D10" s="181">
        <v>0</v>
      </c>
      <c r="E10" s="182">
        <v>249999</v>
      </c>
      <c r="F10" s="183">
        <v>250000</v>
      </c>
      <c r="G10" s="182">
        <v>399999</v>
      </c>
      <c r="H10" s="183">
        <v>400000</v>
      </c>
      <c r="I10" s="182">
        <v>899999</v>
      </c>
      <c r="J10" s="183">
        <v>900000</v>
      </c>
      <c r="K10" s="182">
        <v>1349999</v>
      </c>
      <c r="L10" s="183">
        <v>1350000</v>
      </c>
      <c r="M10" s="182">
        <v>1799999</v>
      </c>
      <c r="N10" s="183">
        <v>1800000</v>
      </c>
      <c r="O10" s="182">
        <v>3999999</v>
      </c>
      <c r="P10" s="183">
        <v>4000000</v>
      </c>
      <c r="Q10" s="184" t="s">
        <v>104</v>
      </c>
      <c r="R10" s="191"/>
      <c r="S10" s="12"/>
    </row>
    <row r="11" spans="1:21" s="23" customFormat="1" ht="13.9" x14ac:dyDescent="0.4">
      <c r="A11" s="525" t="s">
        <v>45</v>
      </c>
      <c r="B11" s="542"/>
      <c r="C11" s="542"/>
      <c r="D11" s="520">
        <f>+IF('Participating State'!C7&gt;0,'Participating State'!$B$22,0)</f>
        <v>0</v>
      </c>
      <c r="E11" s="524"/>
      <c r="F11" s="520">
        <f>+IF('Participating State'!E7&gt;0,'Participating State'!$B$22,0)</f>
        <v>0</v>
      </c>
      <c r="G11" s="524"/>
      <c r="H11" s="520">
        <f>+IF('Participating State'!G7&gt;0,'Participating State'!$B$22,0)</f>
        <v>0</v>
      </c>
      <c r="I11" s="524"/>
      <c r="J11" s="520">
        <f>+IF('Participating State'!I7&gt;0,'Participating State'!$B$22,0)</f>
        <v>0</v>
      </c>
      <c r="K11" s="524"/>
      <c r="L11" s="520">
        <f>+IF('Participating State'!K7&gt;0,'Participating State'!$B$22,0)</f>
        <v>0</v>
      </c>
      <c r="M11" s="524"/>
      <c r="N11" s="520">
        <f>+IF('Participating State'!M7&gt;0,'Participating State'!$B$22,0)</f>
        <v>0</v>
      </c>
      <c r="O11" s="524"/>
      <c r="P11" s="543">
        <f>+IF('Participating State'!O7&gt;0,'Participating State'!$B$22,0)</f>
        <v>0</v>
      </c>
      <c r="Q11" s="544"/>
      <c r="R11" s="201"/>
      <c r="S11" s="12"/>
    </row>
    <row r="12" spans="1:21" s="11" customFormat="1" ht="23.65" x14ac:dyDescent="0.4">
      <c r="A12" s="554" t="s">
        <v>30</v>
      </c>
      <c r="B12" s="555"/>
      <c r="C12" s="555"/>
      <c r="D12" s="47" t="s">
        <v>41</v>
      </c>
      <c r="E12" s="48" t="s">
        <v>232</v>
      </c>
      <c r="F12" s="47" t="s">
        <v>41</v>
      </c>
      <c r="G12" s="48" t="s">
        <v>232</v>
      </c>
      <c r="H12" s="47" t="s">
        <v>41</v>
      </c>
      <c r="I12" s="48" t="s">
        <v>232</v>
      </c>
      <c r="J12" s="47" t="s">
        <v>41</v>
      </c>
      <c r="K12" s="48" t="s">
        <v>232</v>
      </c>
      <c r="L12" s="47" t="s">
        <v>41</v>
      </c>
      <c r="M12" s="48" t="s">
        <v>232</v>
      </c>
      <c r="N12" s="47" t="s">
        <v>41</v>
      </c>
      <c r="O12" s="48" t="s">
        <v>232</v>
      </c>
      <c r="P12" s="47" t="s">
        <v>41</v>
      </c>
      <c r="Q12" s="28" t="s">
        <v>232</v>
      </c>
      <c r="R12" s="28" t="s">
        <v>217</v>
      </c>
      <c r="S12" s="12"/>
    </row>
    <row r="13" spans="1:21" x14ac:dyDescent="0.35">
      <c r="A13" s="550" t="s">
        <v>32</v>
      </c>
      <c r="B13" s="551"/>
      <c r="C13" s="551"/>
      <c r="D13" s="113">
        <f>ROUND($C$34*D$35,4)</f>
        <v>95</v>
      </c>
      <c r="E13" s="192">
        <f t="shared" ref="E13:E21" si="0">(D13*$B$31)*D$11</f>
        <v>0</v>
      </c>
      <c r="F13" s="113">
        <f>ROUND($C$34*F$35,4)</f>
        <v>95</v>
      </c>
      <c r="G13" s="192">
        <f t="shared" ref="G13:G21" si="1">(F13*$B$31)*F$11</f>
        <v>0</v>
      </c>
      <c r="H13" s="113">
        <f>ROUND($C$34*H$35,4)</f>
        <v>95</v>
      </c>
      <c r="I13" s="192">
        <f t="shared" ref="I13:I21" si="2">(H13*$B$31)*H$11</f>
        <v>0</v>
      </c>
      <c r="J13" s="113">
        <f>ROUND($C$34*J$35,4)</f>
        <v>95</v>
      </c>
      <c r="K13" s="192">
        <f t="shared" ref="K13:K21" si="3">(J13*$B$31)*J$11</f>
        <v>0</v>
      </c>
      <c r="L13" s="113">
        <f>ROUND($C$34*L$35,4)</f>
        <v>95</v>
      </c>
      <c r="M13" s="192">
        <f t="shared" ref="M13:M21" si="4">(L13*$B$31)*L$11</f>
        <v>0</v>
      </c>
      <c r="N13" s="113">
        <f>ROUND($C$34*N$35,4)</f>
        <v>95</v>
      </c>
      <c r="O13" s="192">
        <f t="shared" ref="O13:O21" si="5">(N13*$B$31)*N$11</f>
        <v>0</v>
      </c>
      <c r="P13" s="113">
        <f>ROUND($C$34*P$35,4)</f>
        <v>95</v>
      </c>
      <c r="Q13" s="192">
        <f t="shared" ref="Q13:Q21" si="6">(P13*$B$31)*P$11</f>
        <v>0</v>
      </c>
      <c r="R13" s="202">
        <f>E13+G13+I13+K13+M13+O13+Q13</f>
        <v>0</v>
      </c>
      <c r="T13" s="11"/>
    </row>
    <row r="14" spans="1:21" x14ac:dyDescent="0.35">
      <c r="A14" s="550" t="s">
        <v>33</v>
      </c>
      <c r="B14" s="551"/>
      <c r="C14" s="551"/>
      <c r="D14" s="29">
        <f>ROUND(D13*(1+$C$33),4)</f>
        <v>96.9</v>
      </c>
      <c r="E14" s="192">
        <f t="shared" si="0"/>
        <v>0</v>
      </c>
      <c r="F14" s="29">
        <f>ROUND(F13*(1+$C$33),4)</f>
        <v>96.9</v>
      </c>
      <c r="G14" s="192">
        <f t="shared" si="1"/>
        <v>0</v>
      </c>
      <c r="H14" s="29">
        <f>ROUND(H13*(1+$C$33),4)</f>
        <v>96.9</v>
      </c>
      <c r="I14" s="192">
        <f t="shared" si="2"/>
        <v>0</v>
      </c>
      <c r="J14" s="29">
        <f>ROUND(J13*(1+$C$33),4)</f>
        <v>96.9</v>
      </c>
      <c r="K14" s="192">
        <f t="shared" si="3"/>
        <v>0</v>
      </c>
      <c r="L14" s="29">
        <f>ROUND(L13*(1+$C$33),4)</f>
        <v>96.9</v>
      </c>
      <c r="M14" s="192">
        <f t="shared" si="4"/>
        <v>0</v>
      </c>
      <c r="N14" s="29">
        <f>ROUND(N13*(1+$C$33),4)</f>
        <v>96.9</v>
      </c>
      <c r="O14" s="192">
        <f t="shared" si="5"/>
        <v>0</v>
      </c>
      <c r="P14" s="29">
        <f>ROUND(P13*(1+$C$33),4)</f>
        <v>96.9</v>
      </c>
      <c r="Q14" s="192">
        <f t="shared" si="6"/>
        <v>0</v>
      </c>
      <c r="R14" s="202">
        <f t="shared" ref="R14:R22" si="7">E14+G14+I14+K14+M14+O14+Q14</f>
        <v>0</v>
      </c>
    </row>
    <row r="15" spans="1:21" x14ac:dyDescent="0.35">
      <c r="A15" s="550" t="s">
        <v>34</v>
      </c>
      <c r="B15" s="551"/>
      <c r="C15" s="551"/>
      <c r="D15" s="29">
        <f>ROUND(D14*(1+$C$33),4)</f>
        <v>98.837999999999994</v>
      </c>
      <c r="E15" s="192">
        <f t="shared" si="0"/>
        <v>0</v>
      </c>
      <c r="F15" s="29">
        <f>ROUND(F14*(1+$C$33),4)</f>
        <v>98.837999999999994</v>
      </c>
      <c r="G15" s="192">
        <f t="shared" si="1"/>
        <v>0</v>
      </c>
      <c r="H15" s="29">
        <f t="shared" ref="H15:H21" si="8">ROUND(H14*(1+$C$33),4)</f>
        <v>98.837999999999994</v>
      </c>
      <c r="I15" s="192">
        <f t="shared" si="2"/>
        <v>0</v>
      </c>
      <c r="J15" s="29">
        <f t="shared" ref="J15:J21" si="9">ROUND(J14*(1+$C$33),4)</f>
        <v>98.837999999999994</v>
      </c>
      <c r="K15" s="192">
        <f t="shared" si="3"/>
        <v>0</v>
      </c>
      <c r="L15" s="29">
        <f t="shared" ref="L15:L21" si="10">ROUND(L14*(1+$C$33),4)</f>
        <v>98.837999999999994</v>
      </c>
      <c r="M15" s="192">
        <f t="shared" si="4"/>
        <v>0</v>
      </c>
      <c r="N15" s="29">
        <f t="shared" ref="N15:P21" si="11">ROUND(N14*(1+$C$33),4)</f>
        <v>98.837999999999994</v>
      </c>
      <c r="O15" s="192">
        <f t="shared" si="5"/>
        <v>0</v>
      </c>
      <c r="P15" s="29">
        <f t="shared" si="11"/>
        <v>98.837999999999994</v>
      </c>
      <c r="Q15" s="192">
        <f t="shared" si="6"/>
        <v>0</v>
      </c>
      <c r="R15" s="202">
        <f t="shared" si="7"/>
        <v>0</v>
      </c>
    </row>
    <row r="16" spans="1:21" x14ac:dyDescent="0.35">
      <c r="A16" s="550" t="s">
        <v>35</v>
      </c>
      <c r="B16" s="551"/>
      <c r="C16" s="551"/>
      <c r="D16" s="29">
        <f t="shared" ref="D16:F21" si="12">ROUND(D15*(1+$C$33),4)</f>
        <v>100.81480000000001</v>
      </c>
      <c r="E16" s="192">
        <f t="shared" si="0"/>
        <v>0</v>
      </c>
      <c r="F16" s="29">
        <f t="shared" si="12"/>
        <v>100.81480000000001</v>
      </c>
      <c r="G16" s="192">
        <f t="shared" si="1"/>
        <v>0</v>
      </c>
      <c r="H16" s="29">
        <f t="shared" si="8"/>
        <v>100.81480000000001</v>
      </c>
      <c r="I16" s="192">
        <f t="shared" si="2"/>
        <v>0</v>
      </c>
      <c r="J16" s="29">
        <f t="shared" si="9"/>
        <v>100.81480000000001</v>
      </c>
      <c r="K16" s="192">
        <f t="shared" si="3"/>
        <v>0</v>
      </c>
      <c r="L16" s="29">
        <f t="shared" si="10"/>
        <v>100.81480000000001</v>
      </c>
      <c r="M16" s="192">
        <f t="shared" si="4"/>
        <v>0</v>
      </c>
      <c r="N16" s="29">
        <f t="shared" si="11"/>
        <v>100.81480000000001</v>
      </c>
      <c r="O16" s="192">
        <f t="shared" si="5"/>
        <v>0</v>
      </c>
      <c r="P16" s="29">
        <f t="shared" si="11"/>
        <v>100.81480000000001</v>
      </c>
      <c r="Q16" s="192">
        <f t="shared" si="6"/>
        <v>0</v>
      </c>
      <c r="R16" s="202">
        <f t="shared" si="7"/>
        <v>0</v>
      </c>
    </row>
    <row r="17" spans="1:19" x14ac:dyDescent="0.35">
      <c r="A17" s="550" t="s">
        <v>36</v>
      </c>
      <c r="B17" s="551"/>
      <c r="C17" s="551"/>
      <c r="D17" s="29">
        <f t="shared" si="12"/>
        <v>102.83110000000001</v>
      </c>
      <c r="E17" s="192">
        <f t="shared" si="0"/>
        <v>0</v>
      </c>
      <c r="F17" s="29">
        <f t="shared" si="12"/>
        <v>102.83110000000001</v>
      </c>
      <c r="G17" s="192">
        <f t="shared" si="1"/>
        <v>0</v>
      </c>
      <c r="H17" s="29">
        <f t="shared" si="8"/>
        <v>102.83110000000001</v>
      </c>
      <c r="I17" s="192">
        <f t="shared" si="2"/>
        <v>0</v>
      </c>
      <c r="J17" s="29">
        <f t="shared" si="9"/>
        <v>102.83110000000001</v>
      </c>
      <c r="K17" s="192">
        <f t="shared" si="3"/>
        <v>0</v>
      </c>
      <c r="L17" s="29">
        <f t="shared" si="10"/>
        <v>102.83110000000001</v>
      </c>
      <c r="M17" s="192">
        <f t="shared" si="4"/>
        <v>0</v>
      </c>
      <c r="N17" s="29">
        <f t="shared" si="11"/>
        <v>102.83110000000001</v>
      </c>
      <c r="O17" s="192">
        <f t="shared" si="5"/>
        <v>0</v>
      </c>
      <c r="P17" s="29">
        <f t="shared" si="11"/>
        <v>102.83110000000001</v>
      </c>
      <c r="Q17" s="192">
        <f t="shared" si="6"/>
        <v>0</v>
      </c>
      <c r="R17" s="202">
        <f t="shared" si="7"/>
        <v>0</v>
      </c>
    </row>
    <row r="18" spans="1:19" x14ac:dyDescent="0.35">
      <c r="A18" s="550" t="s">
        <v>37</v>
      </c>
      <c r="B18" s="551"/>
      <c r="C18" s="551"/>
      <c r="D18" s="29">
        <f t="shared" si="12"/>
        <v>104.8877</v>
      </c>
      <c r="E18" s="192">
        <f t="shared" si="0"/>
        <v>0</v>
      </c>
      <c r="F18" s="29">
        <f t="shared" si="12"/>
        <v>104.8877</v>
      </c>
      <c r="G18" s="192">
        <f t="shared" si="1"/>
        <v>0</v>
      </c>
      <c r="H18" s="29">
        <f t="shared" si="8"/>
        <v>104.8877</v>
      </c>
      <c r="I18" s="192">
        <f t="shared" si="2"/>
        <v>0</v>
      </c>
      <c r="J18" s="29">
        <f t="shared" si="9"/>
        <v>104.8877</v>
      </c>
      <c r="K18" s="192">
        <f t="shared" si="3"/>
        <v>0</v>
      </c>
      <c r="L18" s="29">
        <f t="shared" si="10"/>
        <v>104.8877</v>
      </c>
      <c r="M18" s="192">
        <f t="shared" si="4"/>
        <v>0</v>
      </c>
      <c r="N18" s="29">
        <f t="shared" si="11"/>
        <v>104.8877</v>
      </c>
      <c r="O18" s="192">
        <f t="shared" si="5"/>
        <v>0</v>
      </c>
      <c r="P18" s="29">
        <f t="shared" si="11"/>
        <v>104.8877</v>
      </c>
      <c r="Q18" s="192">
        <f t="shared" si="6"/>
        <v>0</v>
      </c>
      <c r="R18" s="202">
        <f t="shared" si="7"/>
        <v>0</v>
      </c>
    </row>
    <row r="19" spans="1:19" x14ac:dyDescent="0.35">
      <c r="A19" s="552" t="s">
        <v>38</v>
      </c>
      <c r="B19" s="553"/>
      <c r="C19" s="553"/>
      <c r="D19" s="29">
        <f t="shared" si="12"/>
        <v>106.9855</v>
      </c>
      <c r="E19" s="192">
        <f t="shared" si="0"/>
        <v>0</v>
      </c>
      <c r="F19" s="29">
        <f t="shared" si="12"/>
        <v>106.9855</v>
      </c>
      <c r="G19" s="192">
        <f t="shared" si="1"/>
        <v>0</v>
      </c>
      <c r="H19" s="29">
        <f t="shared" si="8"/>
        <v>106.9855</v>
      </c>
      <c r="I19" s="192">
        <f t="shared" si="2"/>
        <v>0</v>
      </c>
      <c r="J19" s="29">
        <f t="shared" si="9"/>
        <v>106.9855</v>
      </c>
      <c r="K19" s="192">
        <f t="shared" si="3"/>
        <v>0</v>
      </c>
      <c r="L19" s="29">
        <f t="shared" si="10"/>
        <v>106.9855</v>
      </c>
      <c r="M19" s="192">
        <f t="shared" si="4"/>
        <v>0</v>
      </c>
      <c r="N19" s="29">
        <f t="shared" si="11"/>
        <v>106.9855</v>
      </c>
      <c r="O19" s="192">
        <f t="shared" si="5"/>
        <v>0</v>
      </c>
      <c r="P19" s="29">
        <f t="shared" si="11"/>
        <v>106.9855</v>
      </c>
      <c r="Q19" s="192">
        <f t="shared" si="6"/>
        <v>0</v>
      </c>
      <c r="R19" s="202">
        <f t="shared" si="7"/>
        <v>0</v>
      </c>
    </row>
    <row r="20" spans="1:19" x14ac:dyDescent="0.35">
      <c r="A20" s="552" t="s">
        <v>39</v>
      </c>
      <c r="B20" s="553"/>
      <c r="C20" s="553"/>
      <c r="D20" s="29">
        <f t="shared" si="12"/>
        <v>109.12520000000001</v>
      </c>
      <c r="E20" s="192">
        <f t="shared" si="0"/>
        <v>0</v>
      </c>
      <c r="F20" s="29">
        <f t="shared" si="12"/>
        <v>109.12520000000001</v>
      </c>
      <c r="G20" s="192">
        <f t="shared" si="1"/>
        <v>0</v>
      </c>
      <c r="H20" s="29">
        <f t="shared" si="8"/>
        <v>109.12520000000001</v>
      </c>
      <c r="I20" s="192">
        <f t="shared" si="2"/>
        <v>0</v>
      </c>
      <c r="J20" s="29">
        <f t="shared" si="9"/>
        <v>109.12520000000001</v>
      </c>
      <c r="K20" s="192">
        <f t="shared" si="3"/>
        <v>0</v>
      </c>
      <c r="L20" s="29">
        <f t="shared" si="10"/>
        <v>109.12520000000001</v>
      </c>
      <c r="M20" s="192">
        <f t="shared" si="4"/>
        <v>0</v>
      </c>
      <c r="N20" s="29">
        <f t="shared" si="11"/>
        <v>109.12520000000001</v>
      </c>
      <c r="O20" s="192">
        <f t="shared" si="5"/>
        <v>0</v>
      </c>
      <c r="P20" s="29">
        <f t="shared" si="11"/>
        <v>109.12520000000001</v>
      </c>
      <c r="Q20" s="192">
        <f t="shared" si="6"/>
        <v>0</v>
      </c>
      <c r="R20" s="202">
        <f t="shared" si="7"/>
        <v>0</v>
      </c>
    </row>
    <row r="21" spans="1:19" x14ac:dyDescent="0.35">
      <c r="A21" s="552" t="s">
        <v>40</v>
      </c>
      <c r="B21" s="553"/>
      <c r="C21" s="553"/>
      <c r="D21" s="29">
        <f t="shared" si="12"/>
        <v>111.3077</v>
      </c>
      <c r="E21" s="192">
        <f t="shared" si="0"/>
        <v>0</v>
      </c>
      <c r="F21" s="29">
        <f t="shared" si="12"/>
        <v>111.3077</v>
      </c>
      <c r="G21" s="192">
        <f t="shared" si="1"/>
        <v>0</v>
      </c>
      <c r="H21" s="29">
        <f t="shared" si="8"/>
        <v>111.3077</v>
      </c>
      <c r="I21" s="192">
        <f t="shared" si="2"/>
        <v>0</v>
      </c>
      <c r="J21" s="29">
        <f t="shared" si="9"/>
        <v>111.3077</v>
      </c>
      <c r="K21" s="192">
        <f t="shared" si="3"/>
        <v>0</v>
      </c>
      <c r="L21" s="29">
        <f t="shared" si="10"/>
        <v>111.3077</v>
      </c>
      <c r="M21" s="192">
        <f t="shared" si="4"/>
        <v>0</v>
      </c>
      <c r="N21" s="29">
        <f t="shared" si="11"/>
        <v>111.3077</v>
      </c>
      <c r="O21" s="192">
        <f t="shared" si="5"/>
        <v>0</v>
      </c>
      <c r="P21" s="29">
        <f t="shared" si="11"/>
        <v>111.3077</v>
      </c>
      <c r="Q21" s="192">
        <f t="shared" si="6"/>
        <v>0</v>
      </c>
      <c r="R21" s="202">
        <f t="shared" si="7"/>
        <v>0</v>
      </c>
    </row>
    <row r="22" spans="1:19" s="30" customFormat="1" ht="13.9" x14ac:dyDescent="0.4">
      <c r="A22" s="522" t="s">
        <v>441</v>
      </c>
      <c r="B22" s="523"/>
      <c r="C22" s="523"/>
      <c r="D22" s="215"/>
      <c r="E22" s="194">
        <f>SUM(E13:E21)</f>
        <v>0</v>
      </c>
      <c r="F22" s="178"/>
      <c r="G22" s="179">
        <f>SUM(G13:G21)</f>
        <v>0</v>
      </c>
      <c r="H22" s="178"/>
      <c r="I22" s="179">
        <f>SUM(I13:I21)</f>
        <v>0</v>
      </c>
      <c r="J22" s="178"/>
      <c r="K22" s="179">
        <f>SUM(K13:K21)</f>
        <v>0</v>
      </c>
      <c r="L22" s="178"/>
      <c r="M22" s="179">
        <f>SUM(M13:M21)</f>
        <v>0</v>
      </c>
      <c r="N22" s="178"/>
      <c r="O22" s="179">
        <f>SUM(O13:O21)</f>
        <v>0</v>
      </c>
      <c r="P22" s="178"/>
      <c r="Q22" s="179">
        <f>SUM(Q13:Q21)</f>
        <v>0</v>
      </c>
      <c r="R22" s="216">
        <f t="shared" si="7"/>
        <v>0</v>
      </c>
      <c r="S22" s="12"/>
    </row>
    <row r="23" spans="1:19" s="30" customFormat="1" ht="14.25" thickBot="1" x14ac:dyDescent="0.45">
      <c r="A23" s="226"/>
      <c r="B23" s="227"/>
      <c r="C23" s="227"/>
      <c r="D23" s="230"/>
      <c r="E23" s="230"/>
      <c r="F23" s="230"/>
      <c r="G23" s="230"/>
      <c r="H23" s="230"/>
      <c r="I23" s="230"/>
      <c r="J23" s="230"/>
      <c r="K23" s="230"/>
      <c r="L23" s="230"/>
      <c r="M23" s="230"/>
      <c r="N23" s="230"/>
      <c r="O23" s="230"/>
      <c r="P23" s="230"/>
      <c r="Q23" s="230"/>
      <c r="R23" s="195"/>
      <c r="S23" s="12"/>
    </row>
    <row r="24" spans="1:19" s="30" customFormat="1" ht="14.85" customHeight="1" thickBot="1" x14ac:dyDescent="0.45">
      <c r="A24" s="534" t="s">
        <v>323</v>
      </c>
      <c r="B24" s="535"/>
      <c r="C24" s="556"/>
      <c r="D24" s="175">
        <f>R22</f>
        <v>0</v>
      </c>
      <c r="E24" s="158"/>
      <c r="F24" s="158"/>
      <c r="G24" s="158"/>
      <c r="H24" s="158"/>
      <c r="I24" s="158"/>
      <c r="J24" s="158"/>
      <c r="K24" s="158"/>
      <c r="L24" s="158"/>
      <c r="M24" s="158"/>
      <c r="N24" s="158"/>
      <c r="O24" s="158"/>
      <c r="P24" s="158"/>
      <c r="Q24" s="158"/>
      <c r="R24" s="195"/>
      <c r="S24" s="12"/>
    </row>
    <row r="25" spans="1:19" x14ac:dyDescent="0.35">
      <c r="A25" s="13"/>
      <c r="B25" s="14"/>
      <c r="C25" s="14"/>
      <c r="D25" s="14"/>
      <c r="E25" s="14"/>
      <c r="F25" s="14"/>
      <c r="G25" s="14"/>
      <c r="H25" s="14"/>
      <c r="I25" s="14"/>
      <c r="J25" s="14"/>
      <c r="K25" s="14"/>
      <c r="L25" s="14"/>
      <c r="M25" s="14"/>
      <c r="N25" s="14"/>
      <c r="O25" s="14"/>
      <c r="P25" s="14"/>
      <c r="Q25" s="14"/>
      <c r="R25" s="15"/>
    </row>
    <row r="26" spans="1:19" ht="13.9" x14ac:dyDescent="0.4">
      <c r="A26" s="65" t="s">
        <v>49</v>
      </c>
      <c r="B26" s="62"/>
      <c r="C26" s="14"/>
      <c r="D26" s="14"/>
      <c r="E26" s="14"/>
      <c r="F26" s="14"/>
      <c r="G26" s="14"/>
      <c r="H26" s="14"/>
      <c r="I26" s="14"/>
      <c r="J26" s="14"/>
      <c r="K26" s="14"/>
      <c r="L26" s="14"/>
      <c r="M26" s="14"/>
      <c r="N26" s="14"/>
      <c r="O26" s="14"/>
      <c r="P26" s="14"/>
      <c r="Q26" s="14"/>
      <c r="R26" s="15"/>
    </row>
    <row r="27" spans="1:19" ht="13.9" x14ac:dyDescent="0.4">
      <c r="A27" s="326" t="s">
        <v>101</v>
      </c>
      <c r="B27" s="165">
        <f>+'Participating State'!B8</f>
        <v>0</v>
      </c>
      <c r="C27" s="14"/>
      <c r="D27" s="14"/>
      <c r="E27" s="14"/>
      <c r="F27" s="14"/>
      <c r="G27" s="14"/>
      <c r="H27" s="14"/>
      <c r="I27" s="14"/>
      <c r="J27" s="14"/>
      <c r="K27" s="14"/>
      <c r="L27" s="14"/>
      <c r="M27" s="14"/>
      <c r="N27" s="14"/>
      <c r="O27" s="14"/>
      <c r="P27" s="14"/>
      <c r="Q27" s="14"/>
      <c r="R27" s="15"/>
    </row>
    <row r="28" spans="1:19" ht="13.9" x14ac:dyDescent="0.4">
      <c r="A28" s="68" t="s">
        <v>46</v>
      </c>
      <c r="B28" s="165">
        <f>+'Participating State'!B9</f>
        <v>0</v>
      </c>
      <c r="C28" s="14"/>
      <c r="D28" s="14"/>
      <c r="E28" s="14"/>
      <c r="F28" s="14"/>
      <c r="G28" s="14"/>
      <c r="H28" s="14"/>
      <c r="I28" s="14"/>
      <c r="J28" s="14"/>
      <c r="K28" s="14"/>
      <c r="L28" s="14"/>
      <c r="M28" s="14"/>
      <c r="N28" s="14"/>
      <c r="O28" s="14"/>
      <c r="P28" s="14"/>
      <c r="Q28" s="14"/>
      <c r="R28" s="15"/>
    </row>
    <row r="29" spans="1:19" ht="13.9" x14ac:dyDescent="0.4">
      <c r="A29" s="68" t="s">
        <v>47</v>
      </c>
      <c r="B29" s="173">
        <f>B28-B27</f>
        <v>0</v>
      </c>
      <c r="C29" s="14"/>
      <c r="D29" s="14"/>
      <c r="E29" s="14"/>
      <c r="F29" s="14"/>
      <c r="G29" s="14"/>
      <c r="H29" s="14"/>
      <c r="I29" s="14"/>
      <c r="J29" s="14"/>
      <c r="K29" s="14"/>
      <c r="L29" s="14"/>
      <c r="M29" s="14"/>
      <c r="N29" s="14"/>
      <c r="O29" s="14"/>
      <c r="P29" s="14"/>
      <c r="Q29" s="14"/>
      <c r="R29" s="15"/>
    </row>
    <row r="30" spans="1:19" ht="13.9" x14ac:dyDescent="0.4">
      <c r="A30" s="68" t="s">
        <v>85</v>
      </c>
      <c r="B30" s="173">
        <f>IFERROR(B29/B27,0)</f>
        <v>0</v>
      </c>
      <c r="C30" s="14"/>
      <c r="D30" s="14"/>
      <c r="E30" s="14"/>
      <c r="F30" s="14"/>
      <c r="G30" s="14"/>
      <c r="H30" s="14"/>
      <c r="I30" s="14"/>
      <c r="J30" s="14"/>
      <c r="K30" s="14"/>
      <c r="L30" s="14"/>
      <c r="M30" s="14"/>
      <c r="N30" s="14"/>
      <c r="O30" s="14"/>
      <c r="P30" s="14"/>
      <c r="Q30" s="14"/>
      <c r="R30" s="15"/>
    </row>
    <row r="31" spans="1:19" ht="13.9" x14ac:dyDescent="0.4">
      <c r="A31" s="68" t="s">
        <v>48</v>
      </c>
      <c r="B31" s="173">
        <f>B30+1</f>
        <v>1</v>
      </c>
      <c r="C31" s="14"/>
      <c r="D31" s="14"/>
      <c r="E31" s="14"/>
      <c r="F31" s="14"/>
      <c r="G31" s="14"/>
      <c r="H31" s="14"/>
      <c r="I31" s="14"/>
      <c r="J31" s="14"/>
      <c r="K31" s="14"/>
      <c r="L31" s="14"/>
      <c r="M31" s="14"/>
      <c r="N31" s="14"/>
      <c r="O31" s="14"/>
      <c r="P31" s="14"/>
      <c r="Q31" s="14"/>
      <c r="R31" s="15"/>
    </row>
    <row r="32" spans="1:19" x14ac:dyDescent="0.35">
      <c r="A32" s="13"/>
      <c r="B32" s="14"/>
      <c r="C32" s="14"/>
      <c r="D32" s="14"/>
      <c r="E32" s="14"/>
      <c r="F32" s="14"/>
      <c r="G32" s="14"/>
      <c r="H32" s="14"/>
      <c r="I32" s="14"/>
      <c r="J32" s="14"/>
      <c r="K32" s="14"/>
      <c r="L32" s="14"/>
      <c r="M32" s="14"/>
      <c r="N32" s="14"/>
      <c r="O32" s="14"/>
      <c r="P32" s="14"/>
      <c r="Q32" s="14"/>
      <c r="R32" s="15"/>
    </row>
    <row r="33" spans="1:18" x14ac:dyDescent="0.35">
      <c r="A33" s="104" t="s">
        <v>27</v>
      </c>
      <c r="B33" s="14"/>
      <c r="C33" s="33">
        <v>0.02</v>
      </c>
      <c r="D33" s="14"/>
      <c r="E33" s="14"/>
      <c r="F33" s="14"/>
      <c r="G33" s="14"/>
      <c r="H33" s="14"/>
      <c r="I33" s="14"/>
      <c r="J33" s="14"/>
      <c r="K33" s="14"/>
      <c r="L33" s="14"/>
      <c r="M33" s="14"/>
      <c r="N33" s="14"/>
      <c r="O33" s="14"/>
      <c r="P33" s="14"/>
      <c r="Q33" s="14"/>
      <c r="R33" s="15"/>
    </row>
    <row r="34" spans="1:18" x14ac:dyDescent="0.35">
      <c r="A34" s="104" t="s">
        <v>43</v>
      </c>
      <c r="B34" s="14"/>
      <c r="C34" s="50">
        <v>95</v>
      </c>
      <c r="D34" s="14"/>
      <c r="E34" s="14"/>
      <c r="F34" s="14"/>
      <c r="G34" s="14"/>
      <c r="H34" s="14"/>
      <c r="I34" s="14"/>
      <c r="J34" s="14"/>
      <c r="K34" s="14"/>
      <c r="L34" s="14"/>
      <c r="M34" s="14"/>
      <c r="N34" s="14"/>
      <c r="O34" s="14"/>
      <c r="P34" s="14"/>
      <c r="Q34" s="14"/>
      <c r="R34" s="15"/>
    </row>
    <row r="35" spans="1:18" ht="13.9" thickBot="1" x14ac:dyDescent="0.4">
      <c r="A35" s="58" t="s">
        <v>29</v>
      </c>
      <c r="B35" s="37"/>
      <c r="C35" s="37"/>
      <c r="D35" s="38">
        <v>1</v>
      </c>
      <c r="E35" s="37"/>
      <c r="F35" s="38">
        <v>1</v>
      </c>
      <c r="G35" s="37"/>
      <c r="H35" s="38">
        <v>1</v>
      </c>
      <c r="I35" s="37"/>
      <c r="J35" s="38">
        <v>1</v>
      </c>
      <c r="K35" s="37"/>
      <c r="L35" s="38">
        <v>1</v>
      </c>
      <c r="M35" s="37"/>
      <c r="N35" s="38">
        <v>1</v>
      </c>
      <c r="O35" s="37"/>
      <c r="P35" s="38">
        <v>1</v>
      </c>
      <c r="Q35" s="37"/>
      <c r="R35" s="39"/>
    </row>
    <row r="37" spans="1:18" ht="64.5" customHeight="1" x14ac:dyDescent="0.35">
      <c r="A37" s="541" t="s">
        <v>414</v>
      </c>
      <c r="B37" s="541"/>
      <c r="C37" s="541"/>
      <c r="D37" s="541"/>
      <c r="E37" s="541"/>
      <c r="F37" s="541"/>
      <c r="G37" s="541"/>
      <c r="H37" s="541"/>
      <c r="I37" s="541"/>
      <c r="J37" s="541"/>
      <c r="K37" s="541"/>
      <c r="L37" s="541"/>
      <c r="M37" s="541"/>
      <c r="N37" s="541"/>
      <c r="O37" s="541"/>
      <c r="P37" s="541"/>
      <c r="Q37" s="541"/>
      <c r="R37" s="541"/>
    </row>
  </sheetData>
  <mergeCells count="32">
    <mergeCell ref="A24:C24"/>
    <mergeCell ref="A15:C15"/>
    <mergeCell ref="A16:C16"/>
    <mergeCell ref="A17:C17"/>
    <mergeCell ref="N11:O11"/>
    <mergeCell ref="A14:C14"/>
    <mergeCell ref="P8:Q8"/>
    <mergeCell ref="P11:Q11"/>
    <mergeCell ref="J11:K11"/>
    <mergeCell ref="F8:G8"/>
    <mergeCell ref="H8:I8"/>
    <mergeCell ref="J8:K8"/>
    <mergeCell ref="L8:M8"/>
    <mergeCell ref="N8:O8"/>
    <mergeCell ref="F11:G11"/>
    <mergeCell ref="H11:I11"/>
    <mergeCell ref="A1:R1"/>
    <mergeCell ref="A6:R6"/>
    <mergeCell ref="A3:R3"/>
    <mergeCell ref="A37:R37"/>
    <mergeCell ref="A18:C18"/>
    <mergeCell ref="A19:C19"/>
    <mergeCell ref="A20:C20"/>
    <mergeCell ref="A21:C21"/>
    <mergeCell ref="A22:C22"/>
    <mergeCell ref="D8:E8"/>
    <mergeCell ref="A10:C10"/>
    <mergeCell ref="D11:E11"/>
    <mergeCell ref="A11:C11"/>
    <mergeCell ref="L11:M11"/>
    <mergeCell ref="A12:C12"/>
    <mergeCell ref="A13:C13"/>
  </mergeCells>
  <pageMargins left="0.25" right="0.25" top="0.75" bottom="0.75" header="0.3" footer="0.3"/>
  <pageSetup paperSize="5" scale="39" fitToHeight="0" orientation="landscape" r:id="rId1"/>
  <headerFooter>
    <oddFooter>&amp;L&amp;F&amp;C&amp;A&amp;Rpage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b7a737b-7329-47c1-aaac-38c47af1eee1">NVUVHHD7JRAF-1006396335-6</_dlc_DocId>
    <_dlc_DocIdUrl xmlns="ab7a737b-7329-47c1-aaac-38c47af1eee1">
      <Url>https://share.hhs.mt.gov/MHS/MMIS/ModularDDI/_layouts/15/DocIdRedir.aspx?ID=NVUVHHD7JRAF-1006396335-6</Url>
      <Description>NVUVHHD7JRAF-1006396335-6</Description>
    </_dlc_DocIdUrl>
    <Type_x0020_of_x0020_Template xmlns="a3b4c28c-2ca3-4dbc-ba69-6bd74d64212a">Contract</Type_x0020_of_x0020_Template>
    <_DCDateModified xmlns="http://schemas.microsoft.com/sharepoint/v3/fields" xsi:nil="true"/>
    <Created_x0020_By_x003a_ xmlns="a3b4c28c-2ca3-4dbc-ba69-6bd74d64212a" xsi:nil="true"/>
    <Date_x0020_Created_x003a_ xmlns="a3b4c28c-2ca3-4dbc-ba69-6bd74d64212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Procurement Template" ma:contentTypeID="0x0101009E3F128EF16A7F4ABF8CACB5319AAA3300388F62083793CD48A0789370B149C568" ma:contentTypeVersion="27" ma:contentTypeDescription="" ma:contentTypeScope="" ma:versionID="e5aa3ce2fdf52f79e7a38a0ffdf500a1">
  <xsd:schema xmlns:xsd="http://www.w3.org/2001/XMLSchema" xmlns:xs="http://www.w3.org/2001/XMLSchema" xmlns:p="http://schemas.microsoft.com/office/2006/metadata/properties" xmlns:ns2="a3b4c28c-2ca3-4dbc-ba69-6bd74d64212a" xmlns:ns3="http://schemas.microsoft.com/sharepoint/v3/fields" xmlns:ns4="ab7a737b-7329-47c1-aaac-38c47af1eee1" targetNamespace="http://schemas.microsoft.com/office/2006/metadata/properties" ma:root="true" ma:fieldsID="f289717dd1a6c571441003635a590466" ns2:_="" ns3:_="" ns4:_="">
    <xsd:import namespace="a3b4c28c-2ca3-4dbc-ba69-6bd74d64212a"/>
    <xsd:import namespace="http://schemas.microsoft.com/sharepoint/v3/fields"/>
    <xsd:import namespace="ab7a737b-7329-47c1-aaac-38c47af1eee1"/>
    <xsd:element name="properties">
      <xsd:complexType>
        <xsd:sequence>
          <xsd:element name="documentManagement">
            <xsd:complexType>
              <xsd:all>
                <xsd:element ref="ns2:Type_x0020_of_x0020_Template" minOccurs="0"/>
                <xsd:element ref="ns2:Created_x0020_By_x003a_" minOccurs="0"/>
                <xsd:element ref="ns2:Date_x0020_Created_x003a_" minOccurs="0"/>
                <xsd:element ref="ns3:_DCDateModified" minOccurs="0"/>
                <xsd:element ref="ns4:_dlc_DocId" minOccurs="0"/>
                <xsd:element ref="ns4:_dlc_DocIdUrl" minOccurs="0"/>
                <xsd:element ref="ns4: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b4c28c-2ca3-4dbc-ba69-6bd74d64212a" elementFormDefault="qualified">
    <xsd:import namespace="http://schemas.microsoft.com/office/2006/documentManagement/types"/>
    <xsd:import namespace="http://schemas.microsoft.com/office/infopath/2007/PartnerControls"/>
    <xsd:element name="Type_x0020_of_x0020_Template" ma:index="4" nillable="true" ma:displayName="Type of Template" ma:default="Contract" ma:format="Dropdown" ma:internalName="Type_x0020_of_x0020_Template" ma:readOnly="false">
      <xsd:simpleType>
        <xsd:restriction base="dms:Choice">
          <xsd:enumeration value="Contract"/>
          <xsd:enumeration value="RFP"/>
          <xsd:enumeration value="RFI"/>
        </xsd:restriction>
      </xsd:simpleType>
    </xsd:element>
    <xsd:element name="Created_x0020_By_x003a_" ma:index="5" nillable="true" ma:displayName="Created By:" ma:internalName="Created_x0020_By_x003A_" ma:readOnly="false">
      <xsd:simpleType>
        <xsd:restriction base="dms:Text">
          <xsd:maxLength value="255"/>
        </xsd:restriction>
      </xsd:simpleType>
    </xsd:element>
    <xsd:element name="Date_x0020_Created_x003a_" ma:index="6" nillable="true" ma:displayName="Date Created:" ma:format="DateOnly" ma:internalName="Date_x0020_Created_x003A_"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Modified" ma:index="7" nillable="true" ma:displayName="Date Modified" ma:description="The date on which this resource was last modified" ma:format="DateTime" ma:internalName="_DCDateModifi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b7a737b-7329-47c1-aaac-38c47af1eee1" elementFormDefault="qualified">
    <xsd:import namespace="http://schemas.microsoft.com/office/2006/documentManagement/types"/>
    <xsd:import namespace="http://schemas.microsoft.com/office/infopath/2007/PartnerControls"/>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5"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B8B144-72FF-48AF-81BC-B2B0FDB503E0}">
  <ds:schemaRefs>
    <ds:schemaRef ds:uri="http://www.w3.org/XML/1998/namespace"/>
    <ds:schemaRef ds:uri="http://schemas.microsoft.com/sharepoint/v3/fields"/>
    <ds:schemaRef ds:uri="http://purl.org/dc/terms/"/>
    <ds:schemaRef ds:uri="http://schemas.microsoft.com/office/2006/documentManagement/types"/>
    <ds:schemaRef ds:uri="a3b4c28c-2ca3-4dbc-ba69-6bd74d64212a"/>
    <ds:schemaRef ds:uri="http://schemas.microsoft.com/office/2006/metadata/properties"/>
    <ds:schemaRef ds:uri="ab7a737b-7329-47c1-aaac-38c47af1eee1"/>
    <ds:schemaRef ds:uri="http://purl.org/dc/dcmitype/"/>
    <ds:schemaRef ds:uri="http://schemas.microsoft.com/office/infopath/2007/PartnerControl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C6A069F6-359D-4716-8D93-7F65FD152F5C}">
  <ds:schemaRefs>
    <ds:schemaRef ds:uri="http://schemas.microsoft.com/sharepoint/v3/contenttype/forms"/>
  </ds:schemaRefs>
</ds:datastoreItem>
</file>

<file path=customXml/itemProps3.xml><?xml version="1.0" encoding="utf-8"?>
<ds:datastoreItem xmlns:ds="http://schemas.openxmlformats.org/officeDocument/2006/customXml" ds:itemID="{8D7F933E-7ED6-417B-86B7-6965FDEF7949}">
  <ds:schemaRefs>
    <ds:schemaRef ds:uri="http://schemas.microsoft.com/sharepoint/events"/>
  </ds:schemaRefs>
</ds:datastoreItem>
</file>

<file path=customXml/itemProps4.xml><?xml version="1.0" encoding="utf-8"?>
<ds:datastoreItem xmlns:ds="http://schemas.openxmlformats.org/officeDocument/2006/customXml" ds:itemID="{3270C3E7-05E1-4B14-A98D-72D7F93274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b4c28c-2ca3-4dbc-ba69-6bd74d64212a"/>
    <ds:schemaRef ds:uri="http://schemas.microsoft.com/sharepoint/v3/fields"/>
    <ds:schemaRef ds:uri="ab7a737b-7329-47c1-aaac-38c47af1e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44</vt:i4>
      </vt:variant>
    </vt:vector>
  </HeadingPairs>
  <TitlesOfParts>
    <vt:vector size="73" baseType="lpstr">
      <vt:lpstr>Sch A - Cost Summary</vt:lpstr>
      <vt:lpstr>Sch B - DDI Pmnt Milestone</vt:lpstr>
      <vt:lpstr>Sch C - Cost of Ops</vt:lpstr>
      <vt:lpstr>Sch D - Enhcmt Pool Hrs</vt:lpstr>
      <vt:lpstr>Sch E - Resource Hourly Rates</vt:lpstr>
      <vt:lpstr>F-1 Claims Svcs DDI Costs</vt:lpstr>
      <vt:lpstr>F-2 Claims Svcs Ops Costs</vt:lpstr>
      <vt:lpstr>F-3 Claims Svcs DDI Pool Cost</vt:lpstr>
      <vt:lpstr>F-4 Claims Svcs Ops Pool Cost</vt:lpstr>
      <vt:lpstr>G-1 Claims Svcs DDI Costs</vt:lpstr>
      <vt:lpstr>G-2 Claims Svcs Ops Costs</vt:lpstr>
      <vt:lpstr>G-3 Claims Svcs DDI Pool Cost</vt:lpstr>
      <vt:lpstr>G-4 Claims Svcs Ops Pool Cost</vt:lpstr>
      <vt:lpstr>H-1 Claims Svcs DDI Costs</vt:lpstr>
      <vt:lpstr>H-2 Claims Svcs Ops Costs</vt:lpstr>
      <vt:lpstr>H-3 Claims Svcs DDI Pool Cost</vt:lpstr>
      <vt:lpstr>H-4 Claims Svcs Ops Pool Cost</vt:lpstr>
      <vt:lpstr>I-1 Claims Svcs DDI Costs</vt:lpstr>
      <vt:lpstr>I-2 Claims Svcs Ops Costs</vt:lpstr>
      <vt:lpstr>I-3 Claims Svcs DDI Pool Cost</vt:lpstr>
      <vt:lpstr>I-4 Claims Svcs Ops Pool Cost</vt:lpstr>
      <vt:lpstr>Sch J - INT Service Types</vt:lpstr>
      <vt:lpstr>Sch K - DDI Req Intg Svcs Pool</vt:lpstr>
      <vt:lpstr>Sch L - Data Conversion Opt Yrs</vt:lpstr>
      <vt:lpstr>M-1 Claims Svcs DDI Costs</vt:lpstr>
      <vt:lpstr>M-2 Claims Svcs Ops Costs</vt:lpstr>
      <vt:lpstr>M-3 Claims Svcs DDI Pool Cost</vt:lpstr>
      <vt:lpstr>M-4 Claims Svcs Ops Pool Cost</vt:lpstr>
      <vt:lpstr>Participating State</vt:lpstr>
      <vt:lpstr>'F-1 Claims Svcs DDI Costs'!Print_Area</vt:lpstr>
      <vt:lpstr>'F-2 Claims Svcs Ops Costs'!Print_Area</vt:lpstr>
      <vt:lpstr>'F-3 Claims Svcs DDI Pool Cost'!Print_Area</vt:lpstr>
      <vt:lpstr>'F-4 Claims Svcs Ops Pool Cost'!Print_Area</vt:lpstr>
      <vt:lpstr>'G-1 Claims Svcs DDI Costs'!Print_Area</vt:lpstr>
      <vt:lpstr>'G-2 Claims Svcs Ops Costs'!Print_Area</vt:lpstr>
      <vt:lpstr>'G-3 Claims Svcs DDI Pool Cost'!Print_Area</vt:lpstr>
      <vt:lpstr>'G-4 Claims Svcs Ops Pool Cost'!Print_Area</vt:lpstr>
      <vt:lpstr>'H-1 Claims Svcs DDI Costs'!Print_Area</vt:lpstr>
      <vt:lpstr>'H-2 Claims Svcs Ops Costs'!Print_Area</vt:lpstr>
      <vt:lpstr>'H-3 Claims Svcs DDI Pool Cost'!Print_Area</vt:lpstr>
      <vt:lpstr>'H-4 Claims Svcs Ops Pool Cost'!Print_Area</vt:lpstr>
      <vt:lpstr>'I-1 Claims Svcs DDI Costs'!Print_Area</vt:lpstr>
      <vt:lpstr>'I-2 Claims Svcs Ops Costs'!Print_Area</vt:lpstr>
      <vt:lpstr>'I-3 Claims Svcs DDI Pool Cost'!Print_Area</vt:lpstr>
      <vt:lpstr>'I-4 Claims Svcs Ops Pool Cost'!Print_Area</vt:lpstr>
      <vt:lpstr>'M-1 Claims Svcs DDI Costs'!Print_Area</vt:lpstr>
      <vt:lpstr>'M-2 Claims Svcs Ops Costs'!Print_Area</vt:lpstr>
      <vt:lpstr>'M-3 Claims Svcs DDI Pool Cost'!Print_Area</vt:lpstr>
      <vt:lpstr>'M-4 Claims Svcs Ops Pool Cost'!Print_Area</vt:lpstr>
      <vt:lpstr>'Participating State'!Print_Area</vt:lpstr>
      <vt:lpstr>'Sch A - Cost Summary'!Print_Area</vt:lpstr>
      <vt:lpstr>'Sch B - DDI Pmnt Milestone'!Print_Area</vt:lpstr>
      <vt:lpstr>'Sch C - Cost of Ops'!Print_Area</vt:lpstr>
      <vt:lpstr>'Sch D - Enhcmt Pool Hrs'!Print_Area</vt:lpstr>
      <vt:lpstr>'Sch E - Resource Hourly Rates'!Print_Area</vt:lpstr>
      <vt:lpstr>'Sch J - INT Service Types'!Print_Area</vt:lpstr>
      <vt:lpstr>'Sch K - DDI Req Intg Svcs Pool'!Print_Area</vt:lpstr>
      <vt:lpstr>'Sch L - Data Conversion Opt Yrs'!Print_Area</vt:lpstr>
      <vt:lpstr>'F-1 Claims Svcs DDI Costs'!Print_Titles</vt:lpstr>
      <vt:lpstr>'F-4 Claims Svcs Ops Pool Cost'!Print_Titles</vt:lpstr>
      <vt:lpstr>'G-1 Claims Svcs DDI Costs'!Print_Titles</vt:lpstr>
      <vt:lpstr>'G-4 Claims Svcs Ops Pool Cost'!Print_Titles</vt:lpstr>
      <vt:lpstr>'H-1 Claims Svcs DDI Costs'!Print_Titles</vt:lpstr>
      <vt:lpstr>'H-4 Claims Svcs Ops Pool Cost'!Print_Titles</vt:lpstr>
      <vt:lpstr>'I-1 Claims Svcs DDI Costs'!Print_Titles</vt:lpstr>
      <vt:lpstr>'I-4 Claims Svcs Ops Pool Cost'!Print_Titles</vt:lpstr>
      <vt:lpstr>'M-1 Claims Svcs DDI Costs'!Print_Titles</vt:lpstr>
      <vt:lpstr>'M-4 Claims Svcs Ops Pool Cost'!Print_Titles</vt:lpstr>
      <vt:lpstr>'Sch B - DDI Pmnt Milestone'!Print_Titles</vt:lpstr>
      <vt:lpstr>'Sch C - Cost of Ops'!Print_Titles</vt:lpstr>
      <vt:lpstr>'Sch D - Enhcmt Pool Hrs'!Print_Titles</vt:lpstr>
      <vt:lpstr>'Sch E - Resource Hourly Rates'!Print_Titles</vt:lpstr>
      <vt:lpstr>'Sch J - INT Service Types'!Print_Titles</vt:lpstr>
    </vt:vector>
  </TitlesOfParts>
  <Company>State of Montana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dphhs</dc:creator>
  <cp:lastModifiedBy>Tim Peterson</cp:lastModifiedBy>
  <cp:revision/>
  <cp:lastPrinted>2020-10-26T03:33:39Z</cp:lastPrinted>
  <dcterms:created xsi:type="dcterms:W3CDTF">2017-01-24T17:14:02Z</dcterms:created>
  <dcterms:modified xsi:type="dcterms:W3CDTF">2021-01-27T06:07:51Z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77d4bf31-aa20-49cc-b767-477fb58ee070</vt:lpwstr>
  </property>
  <property fmtid="{D5CDD505-2E9C-101B-9397-08002B2CF9AE}" pid="3" name="ContentTypeId">
    <vt:lpwstr>0x0101009E3F128EF16A7F4ABF8CACB5319AAA3300388F62083793CD48A0789370B149C568</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