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M:\Claims\Contract\! FINAL\! InfoCrossing\04b Appendix C - Attachment G - Pricing Schedules ###\"/>
    </mc:Choice>
  </mc:AlternateContent>
  <xr:revisionPtr revIDLastSave="0" documentId="13_ncr:1_{056FEA27-1290-4F3A-9202-118F20D3E2C2}" xr6:coauthVersionLast="46" xr6:coauthVersionMax="46" xr10:uidLastSave="{00000000-0000-0000-0000-000000000000}"/>
  <bookViews>
    <workbookView xWindow="-98" yWindow="-98" windowWidth="27076" windowHeight="15450"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Ops'!$A$1:$B$108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64" l="1"/>
  <c r="D9" i="41" l="1"/>
  <c r="F9" i="41" s="1"/>
  <c r="H9" i="41" s="1"/>
  <c r="J9" i="41" s="1"/>
  <c r="L9" i="41" s="1"/>
  <c r="N9" i="41" s="1"/>
  <c r="P9" i="41" s="1"/>
  <c r="R9" i="41" s="1"/>
  <c r="T9" i="41" s="1"/>
  <c r="D10" i="41"/>
  <c r="F10" i="41" s="1"/>
  <c r="H10" i="41" s="1"/>
  <c r="J10" i="41" s="1"/>
  <c r="L10" i="41" s="1"/>
  <c r="N10" i="41" s="1"/>
  <c r="P10" i="41" s="1"/>
  <c r="R10" i="41" s="1"/>
  <c r="T10" i="41" s="1"/>
  <c r="D11" i="41"/>
  <c r="F11" i="41" s="1"/>
  <c r="H11" i="41" s="1"/>
  <c r="J11" i="41" s="1"/>
  <c r="L11" i="41" s="1"/>
  <c r="N11" i="41" s="1"/>
  <c r="P11" i="41" s="1"/>
  <c r="R11" i="41" s="1"/>
  <c r="T11" i="41" s="1"/>
  <c r="D12" i="41"/>
  <c r="F12" i="41" s="1"/>
  <c r="H12" i="41" s="1"/>
  <c r="J12" i="41" s="1"/>
  <c r="L12" i="41" s="1"/>
  <c r="N12" i="41" s="1"/>
  <c r="P12" i="41" s="1"/>
  <c r="R12" i="41" s="1"/>
  <c r="T12" i="41" s="1"/>
  <c r="D13" i="41"/>
  <c r="F13" i="41" s="1"/>
  <c r="H13" i="41" s="1"/>
  <c r="J13" i="41" s="1"/>
  <c r="L13" i="41" s="1"/>
  <c r="N13" i="41" s="1"/>
  <c r="P13" i="41" s="1"/>
  <c r="R13" i="41" s="1"/>
  <c r="T13" i="41" s="1"/>
  <c r="D14" i="41"/>
  <c r="F14" i="41" s="1"/>
  <c r="H14" i="41" s="1"/>
  <c r="J14" i="41" s="1"/>
  <c r="L14" i="41" s="1"/>
  <c r="N14" i="41" s="1"/>
  <c r="P14" i="41" s="1"/>
  <c r="R14" i="41" s="1"/>
  <c r="T14" i="41" s="1"/>
  <c r="D15" i="41"/>
  <c r="F15" i="41" s="1"/>
  <c r="H15" i="41" s="1"/>
  <c r="J15" i="41" s="1"/>
  <c r="L15" i="41" s="1"/>
  <c r="N15" i="41" s="1"/>
  <c r="P15" i="41" s="1"/>
  <c r="R15" i="41" s="1"/>
  <c r="T15" i="41" s="1"/>
  <c r="D16" i="41"/>
  <c r="F16" i="41" s="1"/>
  <c r="H16" i="41" s="1"/>
  <c r="J16" i="41" s="1"/>
  <c r="L16" i="41" s="1"/>
  <c r="N16" i="41" s="1"/>
  <c r="P16" i="41" s="1"/>
  <c r="R16" i="41" s="1"/>
  <c r="T16" i="41" s="1"/>
  <c r="D17" i="41"/>
  <c r="F17" i="41" s="1"/>
  <c r="H17" i="41" s="1"/>
  <c r="J17" i="41" s="1"/>
  <c r="L17" i="41" s="1"/>
  <c r="N17" i="41" s="1"/>
  <c r="P17" i="41" s="1"/>
  <c r="R17" i="41" s="1"/>
  <c r="T17" i="41" s="1"/>
  <c r="D18" i="41"/>
  <c r="F18" i="41" s="1"/>
  <c r="H18" i="41" s="1"/>
  <c r="J18" i="41" s="1"/>
  <c r="L18" i="41" s="1"/>
  <c r="N18" i="41" s="1"/>
  <c r="P18" i="41" s="1"/>
  <c r="R18" i="41" s="1"/>
  <c r="T18" i="41" s="1"/>
  <c r="D19" i="41"/>
  <c r="F19" i="41" s="1"/>
  <c r="H19" i="41" s="1"/>
  <c r="J19" i="41" s="1"/>
  <c r="L19" i="41" s="1"/>
  <c r="N19" i="41" s="1"/>
  <c r="P19" i="41" s="1"/>
  <c r="R19" i="41" s="1"/>
  <c r="T19" i="41" s="1"/>
  <c r="D20" i="41"/>
  <c r="F20" i="41" s="1"/>
  <c r="H20" i="41" s="1"/>
  <c r="J20" i="41" s="1"/>
  <c r="L20" i="41" s="1"/>
  <c r="N20" i="41" s="1"/>
  <c r="P20" i="41" s="1"/>
  <c r="R20" i="41" s="1"/>
  <c r="T20" i="41" s="1"/>
  <c r="D21" i="41"/>
  <c r="F21" i="41" s="1"/>
  <c r="H21" i="41" s="1"/>
  <c r="J21" i="41" s="1"/>
  <c r="L21" i="41" s="1"/>
  <c r="N21" i="41" s="1"/>
  <c r="P21" i="41" s="1"/>
  <c r="R21" i="41" s="1"/>
  <c r="T21" i="41" s="1"/>
  <c r="D22" i="41"/>
  <c r="F22" i="41" s="1"/>
  <c r="H22" i="41" s="1"/>
  <c r="J22" i="41" s="1"/>
  <c r="L22" i="41" s="1"/>
  <c r="N22" i="41" s="1"/>
  <c r="P22" i="41" s="1"/>
  <c r="R22" i="41" s="1"/>
  <c r="T22" i="41" s="1"/>
  <c r="D23" i="41"/>
  <c r="F23" i="41" s="1"/>
  <c r="H23" i="41" s="1"/>
  <c r="J23" i="41" s="1"/>
  <c r="L23" i="41" s="1"/>
  <c r="N23" i="41" s="1"/>
  <c r="P23" i="41" s="1"/>
  <c r="R23" i="41" s="1"/>
  <c r="T23" i="41" s="1"/>
  <c r="D24" i="41"/>
  <c r="F24" i="41" s="1"/>
  <c r="H24" i="41" s="1"/>
  <c r="J24" i="41" s="1"/>
  <c r="L24" i="41" s="1"/>
  <c r="N24" i="41" s="1"/>
  <c r="P24" i="41" s="1"/>
  <c r="R24" i="41" s="1"/>
  <c r="T24" i="41" s="1"/>
  <c r="D25" i="41"/>
  <c r="F25" i="41" s="1"/>
  <c r="H25" i="41" s="1"/>
  <c r="J25" i="41" s="1"/>
  <c r="L25" i="41" s="1"/>
  <c r="N25" i="41" s="1"/>
  <c r="P25" i="41" s="1"/>
  <c r="R25" i="41" s="1"/>
  <c r="T25" i="41" s="1"/>
  <c r="D26" i="41"/>
  <c r="F26" i="41" s="1"/>
  <c r="H26" i="41" s="1"/>
  <c r="J26" i="41" s="1"/>
  <c r="L26" i="41" s="1"/>
  <c r="N26" i="41" s="1"/>
  <c r="P26" i="41" s="1"/>
  <c r="R26" i="41" s="1"/>
  <c r="T26" i="41" s="1"/>
  <c r="D27" i="41"/>
  <c r="F27" i="41" s="1"/>
  <c r="H27" i="41" s="1"/>
  <c r="J27" i="41" s="1"/>
  <c r="L27" i="41" s="1"/>
  <c r="N27" i="41" s="1"/>
  <c r="P27" i="41" s="1"/>
  <c r="R27" i="41" s="1"/>
  <c r="T27" i="41" s="1"/>
  <c r="D28" i="41"/>
  <c r="F28" i="41" s="1"/>
  <c r="H28" i="41" s="1"/>
  <c r="J28" i="41" s="1"/>
  <c r="L28" i="41" s="1"/>
  <c r="N28" i="41" s="1"/>
  <c r="P28" i="41" s="1"/>
  <c r="R28" i="41" s="1"/>
  <c r="T28" i="41" s="1"/>
  <c r="D29" i="41"/>
  <c r="F29" i="41" s="1"/>
  <c r="H29" i="41" s="1"/>
  <c r="J29" i="41" s="1"/>
  <c r="L29" i="41" s="1"/>
  <c r="N29" i="41" s="1"/>
  <c r="P29" i="41" s="1"/>
  <c r="R29" i="41" s="1"/>
  <c r="T29" i="41" s="1"/>
  <c r="D30" i="41"/>
  <c r="F30" i="41" s="1"/>
  <c r="H30" i="41" s="1"/>
  <c r="J30" i="41" s="1"/>
  <c r="L30" i="41" s="1"/>
  <c r="N30" i="41" s="1"/>
  <c r="P30" i="41" s="1"/>
  <c r="R30" i="41" s="1"/>
  <c r="T30" i="41" s="1"/>
  <c r="D31" i="41"/>
  <c r="F31" i="41" s="1"/>
  <c r="H31" i="41" s="1"/>
  <c r="J31" i="41" s="1"/>
  <c r="L31" i="41" s="1"/>
  <c r="N31" i="41" s="1"/>
  <c r="P31" i="41" s="1"/>
  <c r="R31" i="41" s="1"/>
  <c r="T31" i="41" s="1"/>
  <c r="D32" i="41"/>
  <c r="F32" i="41" s="1"/>
  <c r="H32" i="41" s="1"/>
  <c r="J32" i="41" s="1"/>
  <c r="L32" i="41" s="1"/>
  <c r="N32" i="41" s="1"/>
  <c r="P32" i="41" s="1"/>
  <c r="R32" i="41" s="1"/>
  <c r="T32" i="41" s="1"/>
  <c r="D33" i="41"/>
  <c r="F33" i="41" s="1"/>
  <c r="H33" i="41" s="1"/>
  <c r="J33" i="41" s="1"/>
  <c r="L33" i="41" s="1"/>
  <c r="N33" i="41" s="1"/>
  <c r="P33" i="41" s="1"/>
  <c r="R33" i="41" s="1"/>
  <c r="T33" i="41" s="1"/>
  <c r="D34" i="41"/>
  <c r="F34" i="41" s="1"/>
  <c r="H34" i="41" s="1"/>
  <c r="J34" i="41" s="1"/>
  <c r="L34" i="41" s="1"/>
  <c r="N34" i="41" s="1"/>
  <c r="P34" i="41" s="1"/>
  <c r="R34" i="41" s="1"/>
  <c r="T34" i="41" s="1"/>
  <c r="D35" i="41"/>
  <c r="F35" i="41" s="1"/>
  <c r="H35" i="41" s="1"/>
  <c r="J35" i="41" s="1"/>
  <c r="L35" i="41" s="1"/>
  <c r="N35" i="41" s="1"/>
  <c r="P35" i="41" s="1"/>
  <c r="R35" i="41" s="1"/>
  <c r="T35" i="41" s="1"/>
  <c r="D36" i="41"/>
  <c r="F36" i="41" s="1"/>
  <c r="H36" i="41" s="1"/>
  <c r="J36" i="41" s="1"/>
  <c r="L36" i="41" s="1"/>
  <c r="N36" i="41" s="1"/>
  <c r="P36" i="41" s="1"/>
  <c r="R36" i="41" s="1"/>
  <c r="T36" i="41" s="1"/>
  <c r="D37" i="41"/>
  <c r="F37" i="41" s="1"/>
  <c r="H37" i="41" s="1"/>
  <c r="J37" i="41" s="1"/>
  <c r="L37" i="41" s="1"/>
  <c r="N37" i="41" s="1"/>
  <c r="P37" i="41" s="1"/>
  <c r="R37" i="41" s="1"/>
  <c r="T37" i="41" s="1"/>
  <c r="D38" i="41"/>
  <c r="F38" i="41" s="1"/>
  <c r="H38" i="41" s="1"/>
  <c r="J38" i="41" s="1"/>
  <c r="L38" i="41" s="1"/>
  <c r="N38" i="41" s="1"/>
  <c r="P38" i="41" s="1"/>
  <c r="R38" i="41" s="1"/>
  <c r="T38" i="41" s="1"/>
  <c r="D39" i="41"/>
  <c r="F39" i="41" s="1"/>
  <c r="H39" i="41" s="1"/>
  <c r="J39" i="41" s="1"/>
  <c r="L39" i="41" s="1"/>
  <c r="N39" i="41" s="1"/>
  <c r="P39" i="41" s="1"/>
  <c r="R39" i="41" s="1"/>
  <c r="T39" i="41" s="1"/>
  <c r="D40" i="41"/>
  <c r="F40" i="41" s="1"/>
  <c r="H40" i="41" s="1"/>
  <c r="J40" i="41" s="1"/>
  <c r="L40" i="41" s="1"/>
  <c r="N40" i="41" s="1"/>
  <c r="P40" i="41" s="1"/>
  <c r="R40" i="41" s="1"/>
  <c r="T40" i="41" s="1"/>
  <c r="D41" i="41"/>
  <c r="F41" i="41" s="1"/>
  <c r="H41" i="41" s="1"/>
  <c r="J41" i="41" s="1"/>
  <c r="L41" i="41" s="1"/>
  <c r="N41" i="41" s="1"/>
  <c r="P41" i="41" s="1"/>
  <c r="R41" i="41" s="1"/>
  <c r="T41" i="41" s="1"/>
  <c r="D42" i="41"/>
  <c r="F42" i="41" s="1"/>
  <c r="H42" i="41" s="1"/>
  <c r="J42" i="41" s="1"/>
  <c r="L42" i="41" s="1"/>
  <c r="N42" i="41" s="1"/>
  <c r="P42" i="41" s="1"/>
  <c r="R42" i="41" s="1"/>
  <c r="T42" i="41" s="1"/>
  <c r="D43" i="41"/>
  <c r="F43" i="41" s="1"/>
  <c r="H43" i="41" s="1"/>
  <c r="J43" i="41" s="1"/>
  <c r="L43" i="41" s="1"/>
  <c r="N43" i="41" s="1"/>
  <c r="P43" i="41" s="1"/>
  <c r="R43" i="41" s="1"/>
  <c r="T43" i="41" s="1"/>
  <c r="D44" i="41"/>
  <c r="F44" i="41" s="1"/>
  <c r="H44" i="41" s="1"/>
  <c r="J44" i="41" s="1"/>
  <c r="L44" i="41" s="1"/>
  <c r="N44" i="41" s="1"/>
  <c r="P44" i="41" s="1"/>
  <c r="R44" i="41" s="1"/>
  <c r="T44" i="41" s="1"/>
  <c r="D45" i="41"/>
  <c r="F45" i="41" s="1"/>
  <c r="H45" i="41" s="1"/>
  <c r="J45" i="41" s="1"/>
  <c r="L45" i="41" s="1"/>
  <c r="N45" i="41" s="1"/>
  <c r="P45" i="41" s="1"/>
  <c r="R45" i="41" s="1"/>
  <c r="T45" i="41" s="1"/>
  <c r="D46" i="41"/>
  <c r="F46" i="41" s="1"/>
  <c r="H46" i="41" s="1"/>
  <c r="J46" i="41" s="1"/>
  <c r="L46" i="41" s="1"/>
  <c r="N46" i="41" s="1"/>
  <c r="P46" i="41" s="1"/>
  <c r="R46" i="41" s="1"/>
  <c r="T46" i="41" s="1"/>
  <c r="D47" i="41"/>
  <c r="F47" i="41" s="1"/>
  <c r="H47" i="41" s="1"/>
  <c r="J47" i="41" s="1"/>
  <c r="L47" i="41" s="1"/>
  <c r="N47" i="41" s="1"/>
  <c r="P47" i="41" s="1"/>
  <c r="R47" i="41" s="1"/>
  <c r="T47" i="41" s="1"/>
  <c r="D48" i="41"/>
  <c r="F48" i="41" s="1"/>
  <c r="H48" i="41" s="1"/>
  <c r="J48" i="41" s="1"/>
  <c r="L48" i="41" s="1"/>
  <c r="N48" i="41" s="1"/>
  <c r="P48" i="41" s="1"/>
  <c r="R48" i="41" s="1"/>
  <c r="T48" i="41" s="1"/>
  <c r="D49" i="41"/>
  <c r="F49" i="41" s="1"/>
  <c r="H49" i="41" s="1"/>
  <c r="J49" i="41" s="1"/>
  <c r="L49" i="41" s="1"/>
  <c r="N49" i="41" s="1"/>
  <c r="P49" i="41" s="1"/>
  <c r="R49" i="41" s="1"/>
  <c r="T49" i="41" s="1"/>
  <c r="D50" i="41"/>
  <c r="F50" i="41" s="1"/>
  <c r="H50" i="41" s="1"/>
  <c r="J50" i="41" s="1"/>
  <c r="L50" i="41" s="1"/>
  <c r="N50" i="41" s="1"/>
  <c r="P50" i="41" s="1"/>
  <c r="R50" i="41" s="1"/>
  <c r="T50" i="41" s="1"/>
  <c r="D51" i="41"/>
  <c r="F51" i="41" s="1"/>
  <c r="H51" i="41" s="1"/>
  <c r="J51" i="41" s="1"/>
  <c r="L51" i="41" s="1"/>
  <c r="N51" i="41" s="1"/>
  <c r="P51" i="41" s="1"/>
  <c r="R51" i="41" s="1"/>
  <c r="T51" i="41" s="1"/>
  <c r="D52" i="41"/>
  <c r="F52" i="41" s="1"/>
  <c r="H52" i="41" s="1"/>
  <c r="J52" i="41" s="1"/>
  <c r="L52" i="41" s="1"/>
  <c r="N52" i="41" s="1"/>
  <c r="P52" i="41" s="1"/>
  <c r="R52" i="41" s="1"/>
  <c r="T52" i="41" s="1"/>
  <c r="D53" i="41"/>
  <c r="F53" i="41" s="1"/>
  <c r="H53" i="41" s="1"/>
  <c r="J53" i="41" s="1"/>
  <c r="L53" i="41" s="1"/>
  <c r="N53" i="41" s="1"/>
  <c r="P53" i="41" s="1"/>
  <c r="R53" i="41" s="1"/>
  <c r="T53" i="41" s="1"/>
  <c r="D54" i="41"/>
  <c r="F54" i="41" s="1"/>
  <c r="H54" i="41" s="1"/>
  <c r="J54" i="41" s="1"/>
  <c r="L54" i="41" s="1"/>
  <c r="N54" i="41" s="1"/>
  <c r="P54" i="41" s="1"/>
  <c r="R54" i="41" s="1"/>
  <c r="T54" i="41" s="1"/>
  <c r="D55" i="41"/>
  <c r="F55" i="41" s="1"/>
  <c r="H55" i="41" s="1"/>
  <c r="J55" i="41" s="1"/>
  <c r="L55" i="41" s="1"/>
  <c r="N55" i="41" s="1"/>
  <c r="P55" i="41" s="1"/>
  <c r="R55" i="41" s="1"/>
  <c r="T55" i="41" s="1"/>
  <c r="D56" i="41"/>
  <c r="F56" i="41" s="1"/>
  <c r="H56" i="41" s="1"/>
  <c r="J56" i="41" s="1"/>
  <c r="L56" i="41" s="1"/>
  <c r="N56" i="41" s="1"/>
  <c r="P56" i="41" s="1"/>
  <c r="R56" i="41" s="1"/>
  <c r="T56" i="41" s="1"/>
  <c r="D57" i="41"/>
  <c r="F57" i="41" s="1"/>
  <c r="H57" i="41" s="1"/>
  <c r="J57" i="41" s="1"/>
  <c r="L57" i="41" s="1"/>
  <c r="N57" i="41" s="1"/>
  <c r="P57" i="41" s="1"/>
  <c r="R57" i="41" s="1"/>
  <c r="T57" i="41" s="1"/>
  <c r="D58" i="41"/>
  <c r="F58" i="41" s="1"/>
  <c r="H58" i="41" s="1"/>
  <c r="J58" i="41" s="1"/>
  <c r="L58" i="41" s="1"/>
  <c r="N58" i="41" s="1"/>
  <c r="P58" i="41" s="1"/>
  <c r="R58" i="41" s="1"/>
  <c r="T58" i="41" s="1"/>
  <c r="D59" i="41"/>
  <c r="F59" i="41" s="1"/>
  <c r="H59" i="41" s="1"/>
  <c r="J59" i="41" s="1"/>
  <c r="L59" i="41" s="1"/>
  <c r="N59" i="41" s="1"/>
  <c r="P59" i="41" s="1"/>
  <c r="R59" i="41" s="1"/>
  <c r="T59" i="41" s="1"/>
  <c r="D60" i="41"/>
  <c r="F60" i="41" s="1"/>
  <c r="H60" i="41" s="1"/>
  <c r="J60" i="41" s="1"/>
  <c r="L60" i="41" s="1"/>
  <c r="N60" i="41" s="1"/>
  <c r="P60" i="41" s="1"/>
  <c r="R60" i="41" s="1"/>
  <c r="T60" i="41" s="1"/>
  <c r="D8" i="41"/>
  <c r="F8" i="41" s="1"/>
  <c r="H8" i="41" s="1"/>
  <c r="J8" i="41" s="1"/>
  <c r="L8" i="41" s="1"/>
  <c r="N8" i="41" s="1"/>
  <c r="P8" i="41" s="1"/>
  <c r="R8" i="41" s="1"/>
  <c r="T8" i="41" s="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E11" i="73"/>
  <c r="K11" i="73"/>
  <c r="W11" i="73"/>
  <c r="E10" i="72"/>
  <c r="I10" i="72"/>
  <c r="M10" i="72"/>
  <c r="Q10" i="72"/>
  <c r="H11" i="73"/>
  <c r="N11" i="73"/>
  <c r="T11" i="73"/>
  <c r="Q11" i="73"/>
  <c r="H11" i="66"/>
  <c r="F11" i="66"/>
  <c r="D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C17" i="58"/>
  <c r="C18" i="58" s="1"/>
  <c r="C19" i="58" s="1"/>
  <c r="C20" i="58" s="1"/>
  <c r="C21" i="58" s="1"/>
  <c r="E13" i="21"/>
  <c r="E14" i="21" s="1"/>
  <c r="E15" i="21" s="1"/>
  <c r="E16" i="21" s="1"/>
  <c r="E17" i="21" s="1"/>
  <c r="E18" i="21" s="1"/>
  <c r="E19" i="21" s="1"/>
  <c r="E20" i="21" s="1"/>
  <c r="E21" i="21" s="1"/>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J13" i="70"/>
  <c r="B29" i="70"/>
  <c r="B30" i="70" s="1"/>
  <c r="B31" i="70" s="1"/>
  <c r="L13" i="70"/>
  <c r="D13" i="70"/>
  <c r="B21" i="69"/>
  <c r="B22" i="69" s="1"/>
  <c r="B23" i="69" s="1"/>
  <c r="P13" i="69"/>
  <c r="N13" i="69"/>
  <c r="L13" i="69"/>
  <c r="J13" i="69"/>
  <c r="H13" i="69"/>
  <c r="F13" i="69"/>
  <c r="D13" i="69"/>
  <c r="B29" i="68"/>
  <c r="B30" i="68" s="1"/>
  <c r="B31" i="68" s="1"/>
  <c r="D13" i="68" s="1"/>
  <c r="C14" i="68"/>
  <c r="C15" i="68" s="1"/>
  <c r="C16" i="68" s="1"/>
  <c r="C17" i="68" s="1"/>
  <c r="C18" i="68" s="1"/>
  <c r="C19" i="68" s="1"/>
  <c r="C20" i="68" s="1"/>
  <c r="C21" i="68" s="1"/>
  <c r="T13" i="68"/>
  <c r="T14" i="68" s="1"/>
  <c r="N13" i="68"/>
  <c r="H13" i="68"/>
  <c r="H14" i="68" s="1"/>
  <c r="B20" i="67"/>
  <c r="B21" i="67" s="1"/>
  <c r="B22" i="67" s="1"/>
  <c r="D12" i="67" s="1"/>
  <c r="C13" i="67" s="1"/>
  <c r="Q12" i="67"/>
  <c r="O12" i="67"/>
  <c r="M12" i="67"/>
  <c r="K12" i="67"/>
  <c r="I12" i="67"/>
  <c r="G12" i="67"/>
  <c r="E12" i="67"/>
  <c r="B29" i="66"/>
  <c r="B30" i="66" s="1"/>
  <c r="B31" i="66" s="1"/>
  <c r="B21" i="65"/>
  <c r="B22" i="65" s="1"/>
  <c r="B23" i="65" s="1"/>
  <c r="T13" i="64"/>
  <c r="B29" i="64"/>
  <c r="B30" i="64" s="1"/>
  <c r="B31" i="64" s="1"/>
  <c r="D13" i="64" s="1"/>
  <c r="C14" i="64"/>
  <c r="C15" i="64" s="1"/>
  <c r="C16" i="64" s="1"/>
  <c r="C17" i="64" s="1"/>
  <c r="C18" i="64" s="1"/>
  <c r="C19" i="64" s="1"/>
  <c r="C20" i="64" s="1"/>
  <c r="C21" i="64" s="1"/>
  <c r="H13" i="64"/>
  <c r="B20" i="63"/>
  <c r="B21" i="63" s="1"/>
  <c r="B22" i="63" s="1"/>
  <c r="D12" i="63" s="1"/>
  <c r="C13" i="63" s="1"/>
  <c r="Q12" i="63"/>
  <c r="O12" i="63"/>
  <c r="M12" i="63"/>
  <c r="K12" i="63"/>
  <c r="I12" i="63"/>
  <c r="G12" i="63"/>
  <c r="E12" i="63"/>
  <c r="N13" i="62"/>
  <c r="N14" i="62" s="1"/>
  <c r="N15" i="62" s="1"/>
  <c r="B29" i="62"/>
  <c r="B30" i="62" s="1"/>
  <c r="B31" i="62" s="1"/>
  <c r="J13" i="62"/>
  <c r="J14" i="62" s="1"/>
  <c r="J15" i="62" s="1"/>
  <c r="P13" i="61"/>
  <c r="B21" i="61"/>
  <c r="B22" i="61" s="1"/>
  <c r="B23" i="61" s="1"/>
  <c r="W13" i="60"/>
  <c r="B29" i="60"/>
  <c r="B30" i="60" s="1"/>
  <c r="B31" i="60" s="1"/>
  <c r="C14" i="60"/>
  <c r="C15" i="60" s="1"/>
  <c r="N13" i="60"/>
  <c r="B20" i="59"/>
  <c r="B21" i="59" s="1"/>
  <c r="B22" i="59" s="1"/>
  <c r="D12" i="59" s="1"/>
  <c r="C13" i="59" s="1"/>
  <c r="Q12" i="59"/>
  <c r="O12" i="59"/>
  <c r="M12" i="59"/>
  <c r="K12" i="59"/>
  <c r="I12" i="59"/>
  <c r="G12" i="59"/>
  <c r="E12" i="59"/>
  <c r="H13" i="60" l="1"/>
  <c r="I13" i="60" s="1"/>
  <c r="J13" i="60" s="1"/>
  <c r="T13" i="60"/>
  <c r="T14" i="60" s="1"/>
  <c r="H13" i="62"/>
  <c r="H14" i="62" s="1"/>
  <c r="H15" i="62" s="1"/>
  <c r="P13" i="62"/>
  <c r="P14" i="62" s="1"/>
  <c r="P15" i="62" s="1"/>
  <c r="P16" i="62" s="1"/>
  <c r="P17" i="62"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D13" i="62"/>
  <c r="D14" i="62" s="1"/>
  <c r="D15" i="62" s="1"/>
  <c r="E15" i="62" s="1"/>
  <c r="L13" i="62"/>
  <c r="L14" i="62" s="1"/>
  <c r="L15" i="62" s="1"/>
  <c r="L16" i="62" s="1"/>
  <c r="L17" i="62" s="1"/>
  <c r="H13" i="70"/>
  <c r="I13" i="70" s="1"/>
  <c r="P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F13" i="70"/>
  <c r="F14" i="70" s="1"/>
  <c r="N13" i="70"/>
  <c r="O13" i="70" s="1"/>
  <c r="K18" i="75"/>
  <c r="U15" i="73"/>
  <c r="V15" i="73" s="1"/>
  <c r="U14" i="73"/>
  <c r="V14" i="73" s="1"/>
  <c r="U16" i="73"/>
  <c r="V16" i="73" s="1"/>
  <c r="U13" i="73"/>
  <c r="V13" i="73" s="1"/>
  <c r="U17" i="73"/>
  <c r="V17" i="73" s="1"/>
  <c r="U18" i="73"/>
  <c r="V18" i="73" s="1"/>
  <c r="C16" i="74"/>
  <c r="F13" i="62"/>
  <c r="F14" i="62" s="1"/>
  <c r="F15" i="62" s="1"/>
  <c r="F16" i="62" s="1"/>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Q13" i="62"/>
  <c r="I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C16" i="60"/>
  <c r="D15" i="60"/>
  <c r="D14" i="60"/>
  <c r="D13" i="60"/>
  <c r="H12" i="59"/>
  <c r="H13" i="59" s="1"/>
  <c r="L12" i="59"/>
  <c r="L13" i="59" s="1"/>
  <c r="P12" i="59"/>
  <c r="P13" i="59" s="1"/>
  <c r="W14" i="60"/>
  <c r="X13" i="60"/>
  <c r="Y13" i="60" s="1"/>
  <c r="H16" i="62"/>
  <c r="I15" i="62"/>
  <c r="M16" i="62"/>
  <c r="H14" i="60"/>
  <c r="N14" i="60"/>
  <c r="J16" i="62"/>
  <c r="N16" i="62"/>
  <c r="W13" i="64"/>
  <c r="Q13" i="64"/>
  <c r="K13" i="64"/>
  <c r="E13" i="64"/>
  <c r="P13" i="65"/>
  <c r="Q13" i="65" s="1"/>
  <c r="Q14" i="65" s="1"/>
  <c r="N13" i="65"/>
  <c r="O13" i="65" s="1"/>
  <c r="O14" i="65" s="1"/>
  <c r="L13" i="65"/>
  <c r="M13" i="65" s="1"/>
  <c r="M14" i="65" s="1"/>
  <c r="J13" i="65"/>
  <c r="K13" i="65" s="1"/>
  <c r="K14" i="65" s="1"/>
  <c r="H13" i="65"/>
  <c r="I13" i="65" s="1"/>
  <c r="I14" i="65" s="1"/>
  <c r="F13" i="65"/>
  <c r="G13" i="65" s="1"/>
  <c r="G14" i="65" s="1"/>
  <c r="D13" i="65"/>
  <c r="E13" i="65" s="1"/>
  <c r="E14" i="65" s="1"/>
  <c r="P13" i="66"/>
  <c r="N13" i="66"/>
  <c r="L13" i="66"/>
  <c r="J13" i="66"/>
  <c r="H13" i="66"/>
  <c r="F13" i="66"/>
  <c r="D13" i="66"/>
  <c r="O13" i="68"/>
  <c r="P13" i="68" s="1"/>
  <c r="N14" i="68"/>
  <c r="T15" i="68"/>
  <c r="J14" i="70"/>
  <c r="K13" i="70"/>
  <c r="E13" i="60"/>
  <c r="K13" i="60"/>
  <c r="Q13" i="60"/>
  <c r="D13" i="61"/>
  <c r="E13" i="61" s="1"/>
  <c r="E14" i="61" s="1"/>
  <c r="F13" i="61"/>
  <c r="G13" i="61" s="1"/>
  <c r="G14" i="61" s="1"/>
  <c r="H13" i="61"/>
  <c r="I13" i="61" s="1"/>
  <c r="I14" i="61" s="1"/>
  <c r="J13" i="61"/>
  <c r="K13" i="61" s="1"/>
  <c r="K14" i="61" s="1"/>
  <c r="L13" i="61"/>
  <c r="M13" i="61" s="1"/>
  <c r="M14" i="61" s="1"/>
  <c r="N13" i="61"/>
  <c r="O13" i="61" s="1"/>
  <c r="O14" i="61" s="1"/>
  <c r="I14" i="62"/>
  <c r="K14" i="62"/>
  <c r="O14" i="62"/>
  <c r="N13" i="64"/>
  <c r="H14" i="64"/>
  <c r="T14" i="64"/>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D14" i="70"/>
  <c r="E13" i="70"/>
  <c r="H14" i="70"/>
  <c r="L14" i="70"/>
  <c r="M13" i="70"/>
  <c r="P14" i="70"/>
  <c r="Q13" i="70"/>
  <c r="D16" i="62" l="1"/>
  <c r="E13" i="62"/>
  <c r="N14" i="70"/>
  <c r="G13" i="70"/>
  <c r="G13" i="62"/>
  <c r="Q16" i="62"/>
  <c r="Q14" i="62"/>
  <c r="Q15" i="62"/>
  <c r="U13" i="60"/>
  <c r="V13" i="60" s="1"/>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E14" i="64"/>
  <c r="F13" i="64"/>
  <c r="G13" i="64" s="1"/>
  <c r="R13" i="70"/>
  <c r="B66" i="40" s="1"/>
  <c r="E14" i="68"/>
  <c r="F13" i="68"/>
  <c r="G13" i="68" s="1"/>
  <c r="Q14" i="68"/>
  <c r="R13" i="68"/>
  <c r="S13" i="68" s="1"/>
  <c r="I15" i="68"/>
  <c r="J15" i="68" s="1"/>
  <c r="H16" i="68"/>
  <c r="U14" i="64"/>
  <c r="V14" i="64" s="1"/>
  <c r="T15" i="64"/>
  <c r="K14" i="60"/>
  <c r="L13" i="60"/>
  <c r="M13" i="60" s="1"/>
  <c r="O14" i="68"/>
  <c r="P14" i="68" s="1"/>
  <c r="N15" i="68"/>
  <c r="E13" i="66"/>
  <c r="D14" i="66"/>
  <c r="I13" i="66"/>
  <c r="H14" i="66"/>
  <c r="M13" i="66"/>
  <c r="L14" i="66"/>
  <c r="Q13" i="66"/>
  <c r="P14" i="66"/>
  <c r="Q14" i="64"/>
  <c r="R13" i="64"/>
  <c r="S13" i="64" s="1"/>
  <c r="D22" i="64"/>
  <c r="N17" i="62"/>
  <c r="O16" i="62"/>
  <c r="O14" i="60"/>
  <c r="P14" i="60" s="1"/>
  <c r="N15" i="60"/>
  <c r="Q17" i="62"/>
  <c r="P18" i="62"/>
  <c r="M17" i="62"/>
  <c r="L18" i="62"/>
  <c r="H17" i="62"/>
  <c r="I16" i="62"/>
  <c r="D17" i="62"/>
  <c r="E16" i="62"/>
  <c r="F17" i="62"/>
  <c r="G16" i="62"/>
  <c r="Q14" i="70"/>
  <c r="P15" i="70"/>
  <c r="M14" i="70"/>
  <c r="L15" i="70"/>
  <c r="I14" i="70"/>
  <c r="H15" i="70"/>
  <c r="E14" i="70"/>
  <c r="D15" i="70"/>
  <c r="K14" i="68"/>
  <c r="L13" i="68"/>
  <c r="M13" i="68" s="1"/>
  <c r="W14" i="68"/>
  <c r="X13" i="68"/>
  <c r="Y13" i="68" s="1"/>
  <c r="I14" i="64"/>
  <c r="J14" i="64" s="1"/>
  <c r="H15" i="64"/>
  <c r="O13" i="64"/>
  <c r="P13" i="64" s="1"/>
  <c r="N14" i="64"/>
  <c r="Q14" i="60"/>
  <c r="R13" i="60"/>
  <c r="S13" i="60" s="1"/>
  <c r="E14" i="60"/>
  <c r="F13" i="60"/>
  <c r="G13" i="60" s="1"/>
  <c r="N15" i="70"/>
  <c r="O14" i="70"/>
  <c r="J15" i="70"/>
  <c r="K14" i="70"/>
  <c r="F15" i="70"/>
  <c r="G14" i="70"/>
  <c r="U15" i="68"/>
  <c r="V15" i="68" s="1"/>
  <c r="T16" i="68"/>
  <c r="F14" i="66"/>
  <c r="G13" i="66"/>
  <c r="J14" i="66"/>
  <c r="K13" i="66"/>
  <c r="N14" i="66"/>
  <c r="O13" i="66"/>
  <c r="C16" i="65"/>
  <c r="K14" i="64"/>
  <c r="L13" i="64"/>
  <c r="M13" i="64" s="1"/>
  <c r="W14" i="64"/>
  <c r="X13" i="64"/>
  <c r="Y13" i="64" s="1"/>
  <c r="J17" i="62"/>
  <c r="K16" i="62"/>
  <c r="U14" i="60"/>
  <c r="V14" i="60" s="1"/>
  <c r="T15" i="60"/>
  <c r="I14" i="60"/>
  <c r="J14" i="60" s="1"/>
  <c r="H15" i="60"/>
  <c r="W15" i="60"/>
  <c r="X14" i="60"/>
  <c r="Y14" i="60" s="1"/>
  <c r="C17" i="60"/>
  <c r="D16" i="60"/>
  <c r="B27" i="53"/>
  <c r="B28" i="53" s="1"/>
  <c r="B29" i="53" s="1"/>
  <c r="F14" i="53" s="1"/>
  <c r="B67" i="41"/>
  <c r="B68" i="41" s="1"/>
  <c r="B69" i="41" s="1"/>
  <c r="P13" i="27"/>
  <c r="P14" i="27" s="1"/>
  <c r="W13" i="21"/>
  <c r="R13" i="62" l="1"/>
  <c r="B28" i="40" s="1"/>
  <c r="K56" i="41"/>
  <c r="K54" i="41"/>
  <c r="K55" i="4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C56" i="41"/>
  <c r="O55" i="41"/>
  <c r="G55" i="41"/>
  <c r="S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J18" i="62"/>
  <c r="K17" i="62"/>
  <c r="N15" i="66"/>
  <c r="O14" i="66"/>
  <c r="J15" i="66"/>
  <c r="K14" i="66"/>
  <c r="F15" i="66"/>
  <c r="G14" i="66"/>
  <c r="U16" i="68"/>
  <c r="V16" i="68" s="1"/>
  <c r="T17" i="68"/>
  <c r="O14" i="64"/>
  <c r="P14" i="64" s="1"/>
  <c r="N15" i="64"/>
  <c r="I15" i="64"/>
  <c r="J15" i="64" s="1"/>
  <c r="H16" i="64"/>
  <c r="D16" i="70"/>
  <c r="E15" i="70"/>
  <c r="H16" i="70"/>
  <c r="I15" i="70"/>
  <c r="L16" i="70"/>
  <c r="M15" i="70"/>
  <c r="P16" i="70"/>
  <c r="Q15" i="70"/>
  <c r="F18" i="62"/>
  <c r="G17" i="62"/>
  <c r="E17" i="62"/>
  <c r="D18" i="62"/>
  <c r="I17" i="62"/>
  <c r="H18" i="62"/>
  <c r="N18" i="62"/>
  <c r="O17" i="62"/>
  <c r="P15" i="66"/>
  <c r="Q14" i="66"/>
  <c r="L15" i="66"/>
  <c r="M14" i="66"/>
  <c r="H15" i="66"/>
  <c r="I14" i="66"/>
  <c r="D15" i="66"/>
  <c r="E14" i="66"/>
  <c r="O15" i="68"/>
  <c r="P15" i="68" s="1"/>
  <c r="N16" i="68"/>
  <c r="I16" i="68"/>
  <c r="J16" i="68" s="1"/>
  <c r="H17" i="68"/>
  <c r="Z13" i="68"/>
  <c r="B70" i="39" s="1"/>
  <c r="E15" i="64"/>
  <c r="F14" i="64"/>
  <c r="G14" i="64" s="1"/>
  <c r="C18" i="60"/>
  <c r="D17" i="60"/>
  <c r="W16" i="60"/>
  <c r="X15" i="60"/>
  <c r="Y15" i="60" s="1"/>
  <c r="I15" i="60"/>
  <c r="J15" i="60" s="1"/>
  <c r="H16" i="60"/>
  <c r="U15" i="60"/>
  <c r="V15" i="60" s="1"/>
  <c r="T16" i="60"/>
  <c r="W15" i="64"/>
  <c r="X14" i="64"/>
  <c r="Y14" i="64" s="1"/>
  <c r="K15" i="64"/>
  <c r="L14" i="64"/>
  <c r="M14" i="64" s="1"/>
  <c r="F16" i="70"/>
  <c r="G15" i="70"/>
  <c r="J16" i="70"/>
  <c r="K15" i="70"/>
  <c r="N16" i="70"/>
  <c r="O15" i="70"/>
  <c r="E15" i="60"/>
  <c r="F14" i="60"/>
  <c r="G14" i="60" s="1"/>
  <c r="Q15" i="60"/>
  <c r="R14" i="60"/>
  <c r="S14" i="60" s="1"/>
  <c r="W15" i="68"/>
  <c r="X14" i="68"/>
  <c r="Y14" i="68" s="1"/>
  <c r="K15" i="68"/>
  <c r="L14" i="68"/>
  <c r="M14" i="68" s="1"/>
  <c r="R14" i="70"/>
  <c r="B67" i="40" s="1"/>
  <c r="Z13" i="60"/>
  <c r="B28" i="39" s="1"/>
  <c r="R16" i="62"/>
  <c r="B31" i="40" s="1"/>
  <c r="L19" i="62"/>
  <c r="M18" i="62"/>
  <c r="P19" i="62"/>
  <c r="Q18" i="62"/>
  <c r="O15" i="60"/>
  <c r="P15" i="60" s="1"/>
  <c r="N16" i="60"/>
  <c r="Q15" i="64"/>
  <c r="R14" i="64"/>
  <c r="S14" i="64" s="1"/>
  <c r="R13" i="66"/>
  <c r="B47" i="40" s="1"/>
  <c r="K15" i="60"/>
  <c r="L14" i="60"/>
  <c r="M14" i="60" s="1"/>
  <c r="U15" i="64"/>
  <c r="V15" i="64" s="1"/>
  <c r="T16" i="64"/>
  <c r="Q15" i="68"/>
  <c r="R14" i="68"/>
  <c r="S14" i="68" s="1"/>
  <c r="E15" i="68"/>
  <c r="F14" i="68"/>
  <c r="G14" i="68" s="1"/>
  <c r="Z13" i="64"/>
  <c r="B49" i="39" s="1"/>
  <c r="P15" i="27"/>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W14" i="21"/>
  <c r="W15" i="21" s="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T17" i="64"/>
  <c r="Q16" i="64"/>
  <c r="R15" i="64"/>
  <c r="S15" i="64" s="1"/>
  <c r="P20" i="62"/>
  <c r="Q19" i="62"/>
  <c r="L20" i="62"/>
  <c r="M19" i="62"/>
  <c r="K16" i="68"/>
  <c r="L15" i="68"/>
  <c r="M15" i="68" s="1"/>
  <c r="W16" i="68"/>
  <c r="X15" i="68"/>
  <c r="Y15" i="68" s="1"/>
  <c r="Q16" i="60"/>
  <c r="R15" i="60"/>
  <c r="S15" i="60" s="1"/>
  <c r="E16" i="60"/>
  <c r="F15" i="60"/>
  <c r="G15" i="60" s="1"/>
  <c r="O16" i="70"/>
  <c r="N17" i="70"/>
  <c r="K16" i="70"/>
  <c r="J17" i="70"/>
  <c r="G16" i="70"/>
  <c r="F17" i="70"/>
  <c r="U16" i="60"/>
  <c r="V16" i="60" s="1"/>
  <c r="T17" i="60"/>
  <c r="I16" i="60"/>
  <c r="J16" i="60" s="1"/>
  <c r="H17" i="60"/>
  <c r="Z14" i="64"/>
  <c r="B50" i="39" s="1"/>
  <c r="D16" i="66"/>
  <c r="E15" i="66"/>
  <c r="H16" i="66"/>
  <c r="I15" i="66"/>
  <c r="L16" i="66"/>
  <c r="M15" i="66"/>
  <c r="P16" i="66"/>
  <c r="Q15" i="66"/>
  <c r="R17" i="62"/>
  <c r="B32" i="40" s="1"/>
  <c r="F19" i="62"/>
  <c r="G18" i="62"/>
  <c r="R15" i="70"/>
  <c r="B68" i="40" s="1"/>
  <c r="I16" i="64"/>
  <c r="J16" i="64" s="1"/>
  <c r="H17" i="64"/>
  <c r="O15" i="64"/>
  <c r="P15" i="64" s="1"/>
  <c r="N16" i="64"/>
  <c r="U17" i="68"/>
  <c r="V17" i="68" s="1"/>
  <c r="T18" i="68"/>
  <c r="E16" i="68"/>
  <c r="F15" i="68"/>
  <c r="G15" i="68" s="1"/>
  <c r="Q16" i="68"/>
  <c r="R15" i="68"/>
  <c r="S15" i="68" s="1"/>
  <c r="K16" i="60"/>
  <c r="L15" i="60"/>
  <c r="M15" i="60" s="1"/>
  <c r="O16" i="60"/>
  <c r="P16" i="60" s="1"/>
  <c r="N17" i="60"/>
  <c r="Z14" i="60"/>
  <c r="B29" i="39" s="1"/>
  <c r="K16" i="64"/>
  <c r="L15" i="64"/>
  <c r="M15" i="64" s="1"/>
  <c r="W16" i="64"/>
  <c r="X15" i="64"/>
  <c r="Y15" i="64" s="1"/>
  <c r="W17" i="60"/>
  <c r="X16" i="60"/>
  <c r="Y16" i="60" s="1"/>
  <c r="C19" i="60"/>
  <c r="D18" i="60"/>
  <c r="E16" i="64"/>
  <c r="F15" i="64"/>
  <c r="G15" i="64" s="1"/>
  <c r="I17" i="68"/>
  <c r="J17" i="68" s="1"/>
  <c r="H18" i="68"/>
  <c r="O16" i="68"/>
  <c r="P16" i="68" s="1"/>
  <c r="N17" i="68"/>
  <c r="N19" i="62"/>
  <c r="O18" i="62"/>
  <c r="H19" i="62"/>
  <c r="I18" i="62"/>
  <c r="D19" i="62"/>
  <c r="E18" i="62"/>
  <c r="P17" i="70"/>
  <c r="Q16" i="70"/>
  <c r="L17" i="70"/>
  <c r="M16" i="70"/>
  <c r="H17" i="70"/>
  <c r="I16" i="70"/>
  <c r="D17" i="70"/>
  <c r="E16" i="70"/>
  <c r="G15" i="66"/>
  <c r="F16" i="66"/>
  <c r="K15" i="66"/>
  <c r="J16" i="66"/>
  <c r="O15" i="66"/>
  <c r="N16" i="66"/>
  <c r="J19" i="62"/>
  <c r="K18" i="62"/>
  <c r="P16" i="27"/>
  <c r="W16" i="21"/>
  <c r="C12" i="41"/>
  <c r="B51" i="37" l="1"/>
  <c r="C106" i="39"/>
  <c r="M22" i="75"/>
  <c r="R20" i="75"/>
  <c r="B92" i="40" s="1"/>
  <c r="O22" i="75"/>
  <c r="R21" i="75"/>
  <c r="B93" i="40" s="1"/>
  <c r="I22" i="75"/>
  <c r="N17" i="66"/>
  <c r="O16" i="66"/>
  <c r="F17" i="66"/>
  <c r="G16" i="66"/>
  <c r="H18" i="70"/>
  <c r="I17" i="70"/>
  <c r="K19" i="62"/>
  <c r="J20" i="62"/>
  <c r="R16" i="70"/>
  <c r="B69" i="40" s="1"/>
  <c r="D20" i="62"/>
  <c r="E19" i="62"/>
  <c r="H20" i="62"/>
  <c r="I19" i="62"/>
  <c r="O19" i="62"/>
  <c r="N20" i="62"/>
  <c r="Z15" i="64"/>
  <c r="B51" i="39" s="1"/>
  <c r="W17" i="64"/>
  <c r="X16" i="64"/>
  <c r="Y16" i="64" s="1"/>
  <c r="K17" i="64"/>
  <c r="L16" i="64"/>
  <c r="M16" i="64" s="1"/>
  <c r="O17" i="60"/>
  <c r="P17" i="60" s="1"/>
  <c r="N18" i="60"/>
  <c r="Z15" i="68"/>
  <c r="B72" i="39" s="1"/>
  <c r="U18" i="68"/>
  <c r="V18" i="68" s="1"/>
  <c r="T19" i="68"/>
  <c r="O16" i="64"/>
  <c r="P16" i="64" s="1"/>
  <c r="N17" i="64"/>
  <c r="I17" i="64"/>
  <c r="J17" i="64" s="1"/>
  <c r="H18" i="64"/>
  <c r="G19" i="62"/>
  <c r="F20" i="62"/>
  <c r="P17" i="66"/>
  <c r="Q16" i="66"/>
  <c r="L17" i="66"/>
  <c r="M16" i="66"/>
  <c r="H17" i="66"/>
  <c r="I16" i="66"/>
  <c r="D17" i="66"/>
  <c r="E16" i="66"/>
  <c r="E17" i="60"/>
  <c r="F16" i="60"/>
  <c r="G16" i="60" s="1"/>
  <c r="Q17" i="60"/>
  <c r="R16" i="60"/>
  <c r="S16" i="60" s="1"/>
  <c r="W17" i="68"/>
  <c r="X16" i="68"/>
  <c r="Y16" i="68" s="1"/>
  <c r="K17" i="68"/>
  <c r="L16" i="68"/>
  <c r="M16" i="68" s="1"/>
  <c r="L21" i="62"/>
  <c r="M21" i="62" s="1"/>
  <c r="M20" i="62"/>
  <c r="P21" i="62"/>
  <c r="Q21" i="62" s="1"/>
  <c r="Q20" i="62"/>
  <c r="Q17" i="64"/>
  <c r="R16" i="64"/>
  <c r="S16" i="64" s="1"/>
  <c r="J17" i="66"/>
  <c r="K16" i="66"/>
  <c r="D18" i="70"/>
  <c r="E17" i="70"/>
  <c r="L18" i="70"/>
  <c r="M17" i="70"/>
  <c r="P18" i="70"/>
  <c r="Q17" i="70"/>
  <c r="R18" i="62"/>
  <c r="B33" i="40" s="1"/>
  <c r="O17" i="68"/>
  <c r="P17" i="68" s="1"/>
  <c r="N18" i="68"/>
  <c r="I18" i="68"/>
  <c r="J18" i="68" s="1"/>
  <c r="H19" i="68"/>
  <c r="E17" i="64"/>
  <c r="F16" i="64"/>
  <c r="G16" i="64" s="1"/>
  <c r="C20" i="60"/>
  <c r="D19" i="60"/>
  <c r="W18" i="60"/>
  <c r="X17" i="60"/>
  <c r="Y17" i="60" s="1"/>
  <c r="K17" i="60"/>
  <c r="L16" i="60"/>
  <c r="M16" i="60" s="1"/>
  <c r="Q17" i="68"/>
  <c r="R16" i="68"/>
  <c r="S16" i="68" s="1"/>
  <c r="E17" i="68"/>
  <c r="F16" i="68"/>
  <c r="G16" i="68" s="1"/>
  <c r="R15" i="66"/>
  <c r="B49" i="40" s="1"/>
  <c r="I17" i="60"/>
  <c r="J17" i="60" s="1"/>
  <c r="H18" i="60"/>
  <c r="U17" i="60"/>
  <c r="V17" i="60" s="1"/>
  <c r="T18" i="60"/>
  <c r="F18" i="70"/>
  <c r="G17" i="70"/>
  <c r="J18" i="70"/>
  <c r="K17" i="70"/>
  <c r="N18" i="70"/>
  <c r="O17" i="70"/>
  <c r="Z15" i="60"/>
  <c r="B30" i="39" s="1"/>
  <c r="U17" i="64"/>
  <c r="V17" i="64" s="1"/>
  <c r="T18" i="64"/>
  <c r="P17" i="27"/>
  <c r="W17" i="21"/>
  <c r="C13" i="41"/>
  <c r="B94" i="40" l="1"/>
  <c r="B96" i="40" s="1"/>
  <c r="R22" i="75"/>
  <c r="D24" i="75" s="1"/>
  <c r="Z16" i="64"/>
  <c r="B52" i="39" s="1"/>
  <c r="U18" i="64"/>
  <c r="V18" i="64" s="1"/>
  <c r="T19" i="64"/>
  <c r="N19" i="70"/>
  <c r="O18" i="70"/>
  <c r="F19" i="70"/>
  <c r="G18" i="70"/>
  <c r="I19" i="68"/>
  <c r="J19" i="68" s="1"/>
  <c r="H20" i="68"/>
  <c r="U18" i="60"/>
  <c r="V18" i="60" s="1"/>
  <c r="T19" i="60"/>
  <c r="I18" i="60"/>
  <c r="J18" i="60" s="1"/>
  <c r="H19" i="60"/>
  <c r="E18" i="68"/>
  <c r="F17" i="68"/>
  <c r="G17" i="68" s="1"/>
  <c r="Q18" i="68"/>
  <c r="R17" i="68"/>
  <c r="S17" i="68" s="1"/>
  <c r="K18" i="60"/>
  <c r="L17" i="60"/>
  <c r="M17" i="60" s="1"/>
  <c r="W19" i="60"/>
  <c r="X18" i="60"/>
  <c r="Y18" i="60" s="1"/>
  <c r="C21" i="60"/>
  <c r="D21" i="60" s="1"/>
  <c r="D20" i="60"/>
  <c r="E18" i="64"/>
  <c r="F17" i="64"/>
  <c r="G17" i="64" s="1"/>
  <c r="Q18" i="70"/>
  <c r="P19" i="70"/>
  <c r="M18" i="70"/>
  <c r="L19" i="70"/>
  <c r="E18" i="70"/>
  <c r="D19" i="70"/>
  <c r="J18" i="66"/>
  <c r="K17" i="66"/>
  <c r="Q18" i="64"/>
  <c r="R17" i="64"/>
  <c r="S17" i="64" s="1"/>
  <c r="Q22" i="62"/>
  <c r="M22" i="62"/>
  <c r="K18" i="68"/>
  <c r="L17" i="68"/>
  <c r="M17" i="68" s="1"/>
  <c r="W18" i="68"/>
  <c r="X17" i="68"/>
  <c r="Y17" i="68" s="1"/>
  <c r="Q18" i="60"/>
  <c r="R17" i="60"/>
  <c r="S17" i="60" s="1"/>
  <c r="E18" i="60"/>
  <c r="F17" i="60"/>
  <c r="G17" i="60" s="1"/>
  <c r="E17" i="66"/>
  <c r="D18" i="66"/>
  <c r="I17" i="66"/>
  <c r="H18" i="66"/>
  <c r="M17" i="66"/>
  <c r="L18" i="66"/>
  <c r="Q17" i="66"/>
  <c r="P18" i="66"/>
  <c r="O18" i="60"/>
  <c r="P18" i="60" s="1"/>
  <c r="N19" i="60"/>
  <c r="H21" i="62"/>
  <c r="I21" i="62" s="1"/>
  <c r="I20" i="62"/>
  <c r="D21" i="62"/>
  <c r="E21" i="62" s="1"/>
  <c r="E20" i="62"/>
  <c r="J21" i="62"/>
  <c r="K21" i="62" s="1"/>
  <c r="K20" i="62"/>
  <c r="J19" i="70"/>
  <c r="K18" i="70"/>
  <c r="Z16" i="68"/>
  <c r="B73" i="39" s="1"/>
  <c r="O18" i="68"/>
  <c r="P18" i="68" s="1"/>
  <c r="N19" i="68"/>
  <c r="R17" i="70"/>
  <c r="B70" i="40" s="1"/>
  <c r="Z16" i="60"/>
  <c r="B31" i="39" s="1"/>
  <c r="R16" i="66"/>
  <c r="B50" i="40" s="1"/>
  <c r="F21" i="62"/>
  <c r="G21" i="62" s="1"/>
  <c r="G20" i="62"/>
  <c r="I18" i="64"/>
  <c r="J18" i="64" s="1"/>
  <c r="H19" i="64"/>
  <c r="O17" i="64"/>
  <c r="P17" i="64" s="1"/>
  <c r="N18" i="64"/>
  <c r="U19" i="68"/>
  <c r="V19" i="68" s="1"/>
  <c r="T20" i="68"/>
  <c r="K18" i="64"/>
  <c r="L17" i="64"/>
  <c r="M17" i="64" s="1"/>
  <c r="W18" i="64"/>
  <c r="X17" i="64"/>
  <c r="Y17" i="64" s="1"/>
  <c r="N21" i="62"/>
  <c r="O21" i="62" s="1"/>
  <c r="O20" i="62"/>
  <c r="R19" i="62"/>
  <c r="B34" i="40" s="1"/>
  <c r="I18" i="70"/>
  <c r="H19" i="70"/>
  <c r="F18" i="66"/>
  <c r="G17" i="66"/>
  <c r="N18" i="66"/>
  <c r="O17" i="66"/>
  <c r="P18" i="27"/>
  <c r="W18" i="21"/>
  <c r="C14" i="41"/>
  <c r="C96" i="40" l="1"/>
  <c r="B53" i="37"/>
  <c r="G22" i="62"/>
  <c r="Z17" i="60"/>
  <c r="B35" i="39" s="1"/>
  <c r="N19" i="66"/>
  <c r="O18" i="66"/>
  <c r="F19" i="66"/>
  <c r="G18" i="66"/>
  <c r="O22" i="62"/>
  <c r="U20" i="68"/>
  <c r="V20" i="68" s="1"/>
  <c r="T21" i="68"/>
  <c r="U21" i="68" s="1"/>
  <c r="V21" i="68" s="1"/>
  <c r="O18" i="64"/>
  <c r="P18" i="64" s="1"/>
  <c r="N19" i="64"/>
  <c r="I19" i="64"/>
  <c r="J19" i="64" s="1"/>
  <c r="H20" i="64"/>
  <c r="O19" i="68"/>
  <c r="P19" i="68" s="1"/>
  <c r="N20" i="68"/>
  <c r="J20" i="70"/>
  <c r="K19" i="70"/>
  <c r="K22" i="62"/>
  <c r="R21" i="62"/>
  <c r="B36" i="40" s="1"/>
  <c r="I22" i="62"/>
  <c r="R17" i="66"/>
  <c r="B51" i="40" s="1"/>
  <c r="E19" i="60"/>
  <c r="F18" i="60"/>
  <c r="G18" i="60" s="1"/>
  <c r="Q19" i="60"/>
  <c r="R18" i="60"/>
  <c r="S18" i="60" s="1"/>
  <c r="W19" i="68"/>
  <c r="X18" i="68"/>
  <c r="Y18" i="68" s="1"/>
  <c r="K19" i="68"/>
  <c r="L18" i="68"/>
  <c r="M18" i="68" s="1"/>
  <c r="Q19" i="64"/>
  <c r="R18" i="64"/>
  <c r="S18" i="64" s="1"/>
  <c r="J19" i="66"/>
  <c r="K18" i="66"/>
  <c r="R18" i="70"/>
  <c r="B71" i="40" s="1"/>
  <c r="E19" i="64"/>
  <c r="F18" i="64"/>
  <c r="G18" i="64" s="1"/>
  <c r="W20" i="60"/>
  <c r="X19" i="60"/>
  <c r="Y19" i="60" s="1"/>
  <c r="K19" i="60"/>
  <c r="L18" i="60"/>
  <c r="M18" i="60" s="1"/>
  <c r="Q19" i="68"/>
  <c r="R18" i="68"/>
  <c r="S18" i="68" s="1"/>
  <c r="E19" i="68"/>
  <c r="F18" i="68"/>
  <c r="G18" i="68" s="1"/>
  <c r="F20" i="70"/>
  <c r="G19" i="70"/>
  <c r="N20" i="70"/>
  <c r="O19" i="70"/>
  <c r="H20" i="70"/>
  <c r="I19" i="70"/>
  <c r="W19" i="64"/>
  <c r="X18" i="64"/>
  <c r="Y18" i="64" s="1"/>
  <c r="K19" i="64"/>
  <c r="L18" i="64"/>
  <c r="M18" i="64" s="1"/>
  <c r="R20" i="62"/>
  <c r="B35" i="40" s="1"/>
  <c r="E22" i="62"/>
  <c r="O19" i="60"/>
  <c r="P19" i="60" s="1"/>
  <c r="N20" i="60"/>
  <c r="P19" i="66"/>
  <c r="Q18" i="66"/>
  <c r="L19" i="66"/>
  <c r="M18" i="66"/>
  <c r="H19" i="66"/>
  <c r="I18" i="66"/>
  <c r="D19" i="66"/>
  <c r="E18" i="66"/>
  <c r="D20" i="70"/>
  <c r="E19" i="70"/>
  <c r="L20" i="70"/>
  <c r="M19" i="70"/>
  <c r="P20" i="70"/>
  <c r="Q19" i="70"/>
  <c r="Z17" i="64"/>
  <c r="B56" i="39" s="1"/>
  <c r="Z17" i="68"/>
  <c r="B77" i="39" s="1"/>
  <c r="I19" i="60"/>
  <c r="J19" i="60" s="1"/>
  <c r="H20" i="60"/>
  <c r="U19" i="60"/>
  <c r="V19" i="60" s="1"/>
  <c r="T20" i="60"/>
  <c r="I20" i="68"/>
  <c r="J20" i="68" s="1"/>
  <c r="H21" i="68"/>
  <c r="I21" i="68" s="1"/>
  <c r="J21" i="68" s="1"/>
  <c r="D22" i="60"/>
  <c r="U19" i="64"/>
  <c r="V19" i="64" s="1"/>
  <c r="T20" i="64"/>
  <c r="P19" i="27"/>
  <c r="W19" i="21"/>
  <c r="C15" i="41"/>
  <c r="J22" i="68" l="1"/>
  <c r="V22" i="68"/>
  <c r="R18" i="66"/>
  <c r="B52" i="40" s="1"/>
  <c r="R22" i="62"/>
  <c r="D24" i="62" s="1"/>
  <c r="B23" i="37" s="1"/>
  <c r="B37" i="40"/>
  <c r="B39" i="40" s="1"/>
  <c r="U20" i="64"/>
  <c r="V20" i="64" s="1"/>
  <c r="T21" i="64"/>
  <c r="U21" i="64" s="1"/>
  <c r="V21" i="64" s="1"/>
  <c r="R19" i="70"/>
  <c r="B72" i="40" s="1"/>
  <c r="O20" i="60"/>
  <c r="P20" i="60" s="1"/>
  <c r="N21" i="60"/>
  <c r="O21" i="60" s="1"/>
  <c r="P21" i="60" s="1"/>
  <c r="K20" i="64"/>
  <c r="L19" i="64"/>
  <c r="M19" i="64" s="1"/>
  <c r="W20" i="64"/>
  <c r="X19" i="64"/>
  <c r="Y19" i="64" s="1"/>
  <c r="H21" i="70"/>
  <c r="I21" i="70" s="1"/>
  <c r="I20" i="70"/>
  <c r="O20" i="70"/>
  <c r="N21" i="70"/>
  <c r="O21" i="70" s="1"/>
  <c r="G20" i="70"/>
  <c r="F21" i="70"/>
  <c r="G21" i="70" s="1"/>
  <c r="E20" i="68"/>
  <c r="F19" i="68"/>
  <c r="G19" i="68" s="1"/>
  <c r="Q20" i="68"/>
  <c r="R19" i="68"/>
  <c r="S19" i="68" s="1"/>
  <c r="K20" i="60"/>
  <c r="L19" i="60"/>
  <c r="M19" i="60" s="1"/>
  <c r="W21" i="60"/>
  <c r="X21" i="60" s="1"/>
  <c r="Y21" i="60" s="1"/>
  <c r="X20" i="60"/>
  <c r="Y20" i="60" s="1"/>
  <c r="Z18" i="64"/>
  <c r="B57" i="39" s="1"/>
  <c r="K19" i="66"/>
  <c r="J20" i="66"/>
  <c r="Q20" i="64"/>
  <c r="R19" i="64"/>
  <c r="S19" i="64" s="1"/>
  <c r="K20" i="68"/>
  <c r="L19" i="68"/>
  <c r="M19" i="68" s="1"/>
  <c r="W20" i="68"/>
  <c r="X19" i="68"/>
  <c r="Y19" i="68" s="1"/>
  <c r="Q20" i="60"/>
  <c r="R19" i="60"/>
  <c r="S19" i="60" s="1"/>
  <c r="E20" i="60"/>
  <c r="F19" i="60"/>
  <c r="G19" i="60" s="1"/>
  <c r="K20" i="70"/>
  <c r="J21" i="70"/>
  <c r="K21" i="70" s="1"/>
  <c r="U20" i="60"/>
  <c r="V20" i="60" s="1"/>
  <c r="T21" i="60"/>
  <c r="U21" i="60" s="1"/>
  <c r="V21" i="60" s="1"/>
  <c r="I20" i="60"/>
  <c r="J20" i="60" s="1"/>
  <c r="H21" i="60"/>
  <c r="I21" i="60" s="1"/>
  <c r="J21" i="60" s="1"/>
  <c r="P21" i="70"/>
  <c r="Q21" i="70" s="1"/>
  <c r="Q20" i="70"/>
  <c r="L21" i="70"/>
  <c r="M21" i="70" s="1"/>
  <c r="M20" i="70"/>
  <c r="D21" i="70"/>
  <c r="E21" i="70" s="1"/>
  <c r="E20" i="70"/>
  <c r="D20" i="66"/>
  <c r="E19" i="66"/>
  <c r="H20" i="66"/>
  <c r="I19" i="66"/>
  <c r="L20" i="66"/>
  <c r="M19" i="66"/>
  <c r="P20" i="66"/>
  <c r="Q19" i="66"/>
  <c r="Z18" i="68"/>
  <c r="B78" i="39" s="1"/>
  <c r="E20" i="64"/>
  <c r="F19" i="64"/>
  <c r="G19" i="64" s="1"/>
  <c r="Z18" i="60"/>
  <c r="B36" i="39" s="1"/>
  <c r="O20" i="68"/>
  <c r="P20" i="68" s="1"/>
  <c r="N21" i="68"/>
  <c r="O21" i="68" s="1"/>
  <c r="P21" i="68" s="1"/>
  <c r="I20" i="64"/>
  <c r="J20" i="64" s="1"/>
  <c r="H21" i="64"/>
  <c r="I21" i="64" s="1"/>
  <c r="J21" i="64" s="1"/>
  <c r="O19" i="64"/>
  <c r="P19" i="64" s="1"/>
  <c r="N20" i="64"/>
  <c r="G19" i="66"/>
  <c r="F20" i="66"/>
  <c r="O19" i="66"/>
  <c r="N20" i="66"/>
  <c r="P20" i="27"/>
  <c r="W20" i="21"/>
  <c r="C16" i="41"/>
  <c r="G22" i="70" l="1"/>
  <c r="V22" i="64"/>
  <c r="C39" i="40"/>
  <c r="O22" i="70"/>
  <c r="R20" i="70"/>
  <c r="B73" i="40" s="1"/>
  <c r="K22" i="70"/>
  <c r="V22" i="60"/>
  <c r="Z19" i="60"/>
  <c r="B37" i="39" s="1"/>
  <c r="P22" i="60"/>
  <c r="J22" i="60"/>
  <c r="N21" i="66"/>
  <c r="O21" i="66" s="1"/>
  <c r="O20" i="66"/>
  <c r="F21" i="66"/>
  <c r="G21" i="66" s="1"/>
  <c r="G20" i="66"/>
  <c r="O20" i="64"/>
  <c r="P20" i="64" s="1"/>
  <c r="N21" i="64"/>
  <c r="O21" i="64" s="1"/>
  <c r="P21" i="64" s="1"/>
  <c r="J22" i="64"/>
  <c r="P22" i="68"/>
  <c r="E21" i="64"/>
  <c r="F21" i="64" s="1"/>
  <c r="G21" i="64" s="1"/>
  <c r="F20" i="64"/>
  <c r="G20" i="64" s="1"/>
  <c r="P21" i="66"/>
  <c r="Q21" i="66" s="1"/>
  <c r="Q20" i="66"/>
  <c r="L21" i="66"/>
  <c r="M21" i="66" s="1"/>
  <c r="M20" i="66"/>
  <c r="H21" i="66"/>
  <c r="I21" i="66" s="1"/>
  <c r="I20" i="66"/>
  <c r="D21" i="66"/>
  <c r="E21" i="66" s="1"/>
  <c r="E20" i="66"/>
  <c r="R21" i="70"/>
  <c r="B74" i="40" s="1"/>
  <c r="M22" i="70"/>
  <c r="Q22" i="70"/>
  <c r="E21" i="60"/>
  <c r="F21" i="60" s="1"/>
  <c r="G21" i="60" s="1"/>
  <c r="F20" i="60"/>
  <c r="G20" i="60" s="1"/>
  <c r="Q21" i="60"/>
  <c r="R21" i="60" s="1"/>
  <c r="S21" i="60" s="1"/>
  <c r="R20" i="60"/>
  <c r="S20" i="60" s="1"/>
  <c r="W21" i="68"/>
  <c r="X21" i="68" s="1"/>
  <c r="Y21" i="68" s="1"/>
  <c r="X20" i="68"/>
  <c r="Y20" i="68" s="1"/>
  <c r="K21" i="68"/>
  <c r="L21" i="68" s="1"/>
  <c r="M21" i="68" s="1"/>
  <c r="L20" i="68"/>
  <c r="M20" i="68" s="1"/>
  <c r="Q21" i="64"/>
  <c r="R21" i="64" s="1"/>
  <c r="S21" i="64" s="1"/>
  <c r="R20" i="64"/>
  <c r="S20" i="64" s="1"/>
  <c r="Y22" i="60"/>
  <c r="K21" i="60"/>
  <c r="L21" i="60" s="1"/>
  <c r="M21" i="60" s="1"/>
  <c r="L20" i="60"/>
  <c r="M20" i="60" s="1"/>
  <c r="Q21" i="68"/>
  <c r="R21" i="68" s="1"/>
  <c r="S21" i="68" s="1"/>
  <c r="R20" i="68"/>
  <c r="S20" i="68" s="1"/>
  <c r="E21" i="68"/>
  <c r="F21" i="68" s="1"/>
  <c r="G21" i="68" s="1"/>
  <c r="F20" i="68"/>
  <c r="G20" i="68" s="1"/>
  <c r="I22" i="70"/>
  <c r="W21" i="64"/>
  <c r="X21" i="64" s="1"/>
  <c r="Y21" i="64" s="1"/>
  <c r="X20" i="64"/>
  <c r="Y20" i="64" s="1"/>
  <c r="K21" i="64"/>
  <c r="L21" i="64" s="1"/>
  <c r="M21" i="64" s="1"/>
  <c r="L20" i="64"/>
  <c r="M20" i="64" s="1"/>
  <c r="Z19" i="64"/>
  <c r="B58" i="39" s="1"/>
  <c r="R19" i="66"/>
  <c r="B53" i="40" s="1"/>
  <c r="J21" i="66"/>
  <c r="K21" i="66" s="1"/>
  <c r="K20" i="66"/>
  <c r="Z19" i="68"/>
  <c r="B79" i="39" s="1"/>
  <c r="E22" i="70"/>
  <c r="P21" i="27"/>
  <c r="W21" i="21"/>
  <c r="C17" i="41"/>
  <c r="B75" i="40" l="1"/>
  <c r="B77" i="40" s="1"/>
  <c r="G22" i="64"/>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Q16" i="58"/>
  <c r="E16" i="58"/>
  <c r="E17" i="58" s="1"/>
  <c r="F17" i="58" s="1"/>
  <c r="M16" i="58"/>
  <c r="I16" i="58"/>
  <c r="O16" i="58"/>
  <c r="K16" i="58"/>
  <c r="G16" i="58"/>
  <c r="F67" i="38"/>
  <c r="D18" i="58"/>
  <c r="B10" i="37"/>
  <c r="F16" i="58" l="1"/>
  <c r="B71" i="38"/>
  <c r="D68" i="38"/>
  <c r="B68" i="38"/>
  <c r="E68" i="38"/>
  <c r="C68" i="38"/>
  <c r="Q17" i="58"/>
  <c r="R16" i="58"/>
  <c r="O17" i="58"/>
  <c r="P16" i="58"/>
  <c r="M17" i="58"/>
  <c r="N16" i="58"/>
  <c r="K17" i="58"/>
  <c r="L16" i="58"/>
  <c r="I17" i="58"/>
  <c r="J16" i="58"/>
  <c r="G17" i="58"/>
  <c r="H16" i="58"/>
  <c r="D19" i="58"/>
  <c r="F82" i="38" l="1"/>
  <c r="S16" i="58"/>
  <c r="Q18" i="58"/>
  <c r="R17" i="58"/>
  <c r="I18" i="58"/>
  <c r="J17" i="58"/>
  <c r="K18" i="58"/>
  <c r="L17" i="58"/>
  <c r="M18" i="58"/>
  <c r="N17" i="58"/>
  <c r="O18" i="58"/>
  <c r="P17" i="58"/>
  <c r="G18" i="58"/>
  <c r="H17" i="58"/>
  <c r="D20" i="58"/>
  <c r="B48" i="51"/>
  <c r="C11" i="53" s="1"/>
  <c r="E33" i="51"/>
  <c r="C10" i="53" s="1"/>
  <c r="B33" i="51"/>
  <c r="C9" i="53" s="1"/>
  <c r="E19" i="51"/>
  <c r="C8" i="53" s="1"/>
  <c r="B19" i="51"/>
  <c r="C7" i="53" s="1"/>
  <c r="Q19" i="58" l="1"/>
  <c r="R18" i="58"/>
  <c r="O19" i="58"/>
  <c r="P18" i="58"/>
  <c r="M19" i="58"/>
  <c r="N18" i="58"/>
  <c r="K19" i="58"/>
  <c r="L18" i="58"/>
  <c r="I19" i="58"/>
  <c r="J18" i="58"/>
  <c r="G19" i="58"/>
  <c r="H18" i="58"/>
  <c r="D21" i="58"/>
  <c r="C12" i="53"/>
  <c r="Q20" i="58" l="1"/>
  <c r="R19" i="58"/>
  <c r="I20" i="58"/>
  <c r="J19" i="58"/>
  <c r="K20" i="58"/>
  <c r="L19" i="58"/>
  <c r="M20" i="58"/>
  <c r="N19" i="58"/>
  <c r="O20" i="58"/>
  <c r="P19" i="58"/>
  <c r="F16" i="53"/>
  <c r="E16" i="53"/>
  <c r="G20" i="58"/>
  <c r="H19" i="58"/>
  <c r="E18" i="58"/>
  <c r="F18" i="58" s="1"/>
  <c r="S18" i="58" s="1"/>
  <c r="Q21" i="58" l="1"/>
  <c r="R21" i="58" s="1"/>
  <c r="R20" i="58"/>
  <c r="O21" i="58"/>
  <c r="P21" i="58" s="1"/>
  <c r="P20" i="58"/>
  <c r="M21" i="58"/>
  <c r="N21" i="58" s="1"/>
  <c r="N20" i="58"/>
  <c r="K21" i="58"/>
  <c r="L21" i="58" s="1"/>
  <c r="L20" i="58"/>
  <c r="I21" i="58"/>
  <c r="J21" i="58" s="1"/>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N13" i="27"/>
  <c r="O13" i="27" s="1"/>
  <c r="J13" i="27"/>
  <c r="K13" i="27" s="1"/>
  <c r="F13" i="27"/>
  <c r="G13" i="27" s="1"/>
  <c r="L13" i="27"/>
  <c r="M13" i="27" s="1"/>
  <c r="H13" i="27"/>
  <c r="I13" i="27" s="1"/>
  <c r="D13" i="27"/>
  <c r="E13" i="27" s="1"/>
  <c r="D13" i="26"/>
  <c r="E13" i="26" s="1"/>
  <c r="L13" i="26"/>
  <c r="M13" i="26" s="1"/>
  <c r="J13" i="26"/>
  <c r="K13" i="26" s="1"/>
  <c r="P13" i="26"/>
  <c r="Q13" i="26" s="1"/>
  <c r="H13" i="26"/>
  <c r="I13" i="26" s="1"/>
  <c r="N13" i="26"/>
  <c r="O13" i="26" s="1"/>
  <c r="Q13" i="21"/>
  <c r="R13" i="21" s="1"/>
  <c r="K13" i="21"/>
  <c r="L13" i="21" s="1"/>
  <c r="F13" i="21"/>
  <c r="T13" i="21"/>
  <c r="U13" i="21" s="1"/>
  <c r="N13" i="21"/>
  <c r="O13" i="21" s="1"/>
  <c r="H13" i="21"/>
  <c r="I13" i="21" s="1"/>
  <c r="F51" i="38"/>
  <c r="F37" i="38"/>
  <c r="R13" i="27" l="1"/>
  <c r="B9" i="40" s="1"/>
  <c r="Q22" i="27"/>
  <c r="Y22" i="21"/>
  <c r="D14" i="27"/>
  <c r="E14" i="27" s="1"/>
  <c r="G13" i="21"/>
  <c r="F14" i="21"/>
  <c r="F53" i="38"/>
  <c r="F39" i="38"/>
  <c r="B40" i="38" l="1"/>
  <c r="F68" i="38"/>
  <c r="D15" i="27"/>
  <c r="E15" i="27" s="1"/>
  <c r="F15" i="21"/>
  <c r="G14" i="21"/>
  <c r="B43" i="38"/>
  <c r="E40" i="38"/>
  <c r="D40" i="38"/>
  <c r="B57" i="38"/>
  <c r="D54" i="38"/>
  <c r="C54" i="38"/>
  <c r="B54" i="38"/>
  <c r="E54" i="38"/>
  <c r="C40" i="38"/>
  <c r="F54" i="38" l="1"/>
  <c r="F40" i="38"/>
  <c r="D16" i="27"/>
  <c r="E16" i="27" s="1"/>
  <c r="F16" i="21"/>
  <c r="G15" i="21"/>
  <c r="D17" i="27" l="1"/>
  <c r="E17" i="27" s="1"/>
  <c r="F17" i="21"/>
  <c r="G16" i="21"/>
  <c r="D18" i="27" l="1"/>
  <c r="E18" i="27" s="1"/>
  <c r="B54" i="39"/>
  <c r="F18" i="21"/>
  <c r="G17" i="21"/>
  <c r="D19" i="27" l="1"/>
  <c r="E19" i="27" s="1"/>
  <c r="B33" i="39"/>
  <c r="Q12" i="25"/>
  <c r="R12" i="25" s="1"/>
  <c r="O12" i="25"/>
  <c r="P12" i="25" s="1"/>
  <c r="K12" i="25"/>
  <c r="L12" i="25" s="1"/>
  <c r="G12" i="25"/>
  <c r="H12" i="25" s="1"/>
  <c r="M12" i="25"/>
  <c r="N12" i="25" s="1"/>
  <c r="I12" i="25"/>
  <c r="J12" i="25" s="1"/>
  <c r="E12" i="25"/>
  <c r="F12" i="25" s="1"/>
  <c r="F19" i="21"/>
  <c r="G18" i="21"/>
  <c r="H14" i="21"/>
  <c r="I14" i="21" s="1"/>
  <c r="D20" i="27" l="1"/>
  <c r="E20" i="27" s="1"/>
  <c r="F20" i="21"/>
  <c r="G19" i="21"/>
  <c r="D21" i="27" l="1"/>
  <c r="E21" i="27" s="1"/>
  <c r="G20" i="21"/>
  <c r="F21" i="21" l="1"/>
  <c r="G21" i="21" s="1"/>
  <c r="G22" i="21" s="1"/>
  <c r="E14" i="26"/>
  <c r="F13" i="26"/>
  <c r="G13" i="26" s="1"/>
  <c r="B62" i="39" l="1"/>
  <c r="B64" i="39" s="1"/>
  <c r="B41" i="39"/>
  <c r="B43" i="39" s="1"/>
  <c r="B25" i="37"/>
  <c r="B35" i="37"/>
  <c r="G14" i="26"/>
  <c r="F14" i="27"/>
  <c r="G14" i="27" s="1"/>
  <c r="F15" i="27" l="1"/>
  <c r="G15" i="27" s="1"/>
  <c r="I14" i="26"/>
  <c r="H14" i="27"/>
  <c r="I14" i="27" s="1"/>
  <c r="J14" i="27" l="1"/>
  <c r="K14" i="27" s="1"/>
  <c r="K14" i="26"/>
  <c r="H15" i="27"/>
  <c r="I15" i="27" s="1"/>
  <c r="F16" i="27"/>
  <c r="G16" i="27" s="1"/>
  <c r="M14" i="26" l="1"/>
  <c r="J15" i="27"/>
  <c r="K15" i="27" s="1"/>
  <c r="H16" i="27"/>
  <c r="I16" i="27" s="1"/>
  <c r="F17" i="27"/>
  <c r="G17" i="27" s="1"/>
  <c r="L14" i="27"/>
  <c r="M14" i="27" s="1"/>
  <c r="H17" i="27" l="1"/>
  <c r="I17" i="27" s="1"/>
  <c r="O14" i="26"/>
  <c r="Q14" i="26"/>
  <c r="L15" i="27"/>
  <c r="M15" i="27" s="1"/>
  <c r="J16" i="27"/>
  <c r="K16" i="27" s="1"/>
  <c r="N14" i="27"/>
  <c r="O14" i="27" s="1"/>
  <c r="R14" i="27" s="1"/>
  <c r="B10" i="40" s="1"/>
  <c r="F18" i="27"/>
  <c r="G18" i="27" s="1"/>
  <c r="C16" i="26" l="1"/>
  <c r="J17" i="27"/>
  <c r="K17" i="27" s="1"/>
  <c r="N15" i="27"/>
  <c r="O15" i="27" s="1"/>
  <c r="R15" i="27" s="1"/>
  <c r="B11" i="40" s="1"/>
  <c r="L16" i="27"/>
  <c r="M16" i="27" s="1"/>
  <c r="F19" i="27"/>
  <c r="G19" i="27" s="1"/>
  <c r="H18" i="27"/>
  <c r="I18" i="27" s="1"/>
  <c r="B12" i="37" l="1"/>
  <c r="B7" i="40"/>
  <c r="B8" i="40" s="1"/>
  <c r="H19" i="27"/>
  <c r="I19" i="27" s="1"/>
  <c r="F20" i="27"/>
  <c r="G20" i="27" s="1"/>
  <c r="N16" i="27"/>
  <c r="O16" i="27" s="1"/>
  <c r="R16" i="27" s="1"/>
  <c r="B12" i="40" s="1"/>
  <c r="J18" i="27"/>
  <c r="K18" i="27" s="1"/>
  <c r="L17" i="27"/>
  <c r="M17" i="27" s="1"/>
  <c r="N17" i="27" l="1"/>
  <c r="O17" i="27" s="1"/>
  <c r="R17" i="27" s="1"/>
  <c r="B13" i="40" s="1"/>
  <c r="E22" i="27"/>
  <c r="H20" i="27"/>
  <c r="I20" i="27" s="1"/>
  <c r="L18" i="27"/>
  <c r="M18" i="27" s="1"/>
  <c r="F21" i="27"/>
  <c r="G21" i="27" s="1"/>
  <c r="J19" i="27"/>
  <c r="K19" i="27" s="1"/>
  <c r="J20" i="27" l="1"/>
  <c r="K20" i="27" s="1"/>
  <c r="L19" i="27"/>
  <c r="M19" i="27" s="1"/>
  <c r="G22" i="27"/>
  <c r="H21" i="27"/>
  <c r="I21" i="27" s="1"/>
  <c r="N18" i="27"/>
  <c r="O18" i="27" s="1"/>
  <c r="R18" i="27" s="1"/>
  <c r="B14" i="40" s="1"/>
  <c r="I22" i="27" l="1"/>
  <c r="N19" i="27"/>
  <c r="O19" i="27" s="1"/>
  <c r="R19" i="27" s="1"/>
  <c r="B15" i="40" s="1"/>
  <c r="J21" i="27"/>
  <c r="K21" i="27" s="1"/>
  <c r="L20" i="27"/>
  <c r="M20" i="27" s="1"/>
  <c r="K22" i="27" l="1"/>
  <c r="N20" i="27"/>
  <c r="O20" i="27" s="1"/>
  <c r="R20" i="27" s="1"/>
  <c r="B16" i="40" s="1"/>
  <c r="L21" i="27"/>
  <c r="M21" i="27" s="1"/>
  <c r="M22" i="27" l="1"/>
  <c r="N21" i="27"/>
  <c r="O21" i="27" s="1"/>
  <c r="R21" i="27" s="1"/>
  <c r="B17" i="40" s="1"/>
  <c r="B18" i="40" s="1"/>
  <c r="O22" i="27" l="1"/>
  <c r="R22" i="27" s="1"/>
  <c r="D24" i="27" s="1"/>
  <c r="B13" i="37" l="1"/>
  <c r="C20" i="40"/>
  <c r="B20" i="40"/>
  <c r="J13" i="21"/>
  <c r="J14" i="21" l="1"/>
  <c r="H15" i="21"/>
  <c r="I15" i="21" s="1"/>
  <c r="C14" i="21" l="1"/>
  <c r="D14" i="21" s="1"/>
  <c r="J15" i="21"/>
  <c r="H16" i="21"/>
  <c r="I16" i="21" s="1"/>
  <c r="J16" i="21" l="1"/>
  <c r="H17" i="21"/>
  <c r="I17" i="21" s="1"/>
  <c r="C15" i="21"/>
  <c r="D15" i="21" s="1"/>
  <c r="M13" i="21"/>
  <c r="K14" i="21"/>
  <c r="L14" i="21" s="1"/>
  <c r="C16" i="21" l="1"/>
  <c r="D16" i="21" s="1"/>
  <c r="P13" i="21"/>
  <c r="N14" i="21"/>
  <c r="O14" i="21" s="1"/>
  <c r="M14" i="21"/>
  <c r="K15" i="21"/>
  <c r="L15" i="21" s="1"/>
  <c r="J17" i="21"/>
  <c r="H18" i="21"/>
  <c r="I18" i="21" s="1"/>
  <c r="K16" i="21" l="1"/>
  <c r="L16" i="21" s="1"/>
  <c r="M15" i="21"/>
  <c r="Q14" i="21"/>
  <c r="R14" i="21" s="1"/>
  <c r="S13" i="21"/>
  <c r="N15" i="21"/>
  <c r="O15" i="21" s="1"/>
  <c r="P14" i="21"/>
  <c r="C17" i="21"/>
  <c r="D17" i="21" s="1"/>
  <c r="H19" i="21"/>
  <c r="I19" i="21" s="1"/>
  <c r="J18" i="21"/>
  <c r="Q15" i="21" l="1"/>
  <c r="R15" i="21" s="1"/>
  <c r="S14" i="21"/>
  <c r="H20" i="21"/>
  <c r="I20" i="21" s="1"/>
  <c r="J19" i="21"/>
  <c r="C18" i="21"/>
  <c r="D18" i="21" s="1"/>
  <c r="N16" i="21"/>
  <c r="O16" i="21" s="1"/>
  <c r="P15" i="21"/>
  <c r="V13" i="21"/>
  <c r="Z13" i="21" s="1"/>
  <c r="B7" i="39" s="1"/>
  <c r="T14" i="21"/>
  <c r="U14" i="21" s="1"/>
  <c r="M16" i="21"/>
  <c r="K17" i="21"/>
  <c r="L17" i="21" s="1"/>
  <c r="N17" i="21" l="1"/>
  <c r="O17" i="21" s="1"/>
  <c r="P16" i="21"/>
  <c r="M17" i="21"/>
  <c r="K18" i="21"/>
  <c r="L18" i="21" s="1"/>
  <c r="V14" i="21"/>
  <c r="Z14" i="21" s="1"/>
  <c r="B8" i="39" s="1"/>
  <c r="T15" i="21"/>
  <c r="U15" i="21" s="1"/>
  <c r="C19" i="21"/>
  <c r="D19" i="21" s="1"/>
  <c r="Q16" i="21"/>
  <c r="R16" i="21" s="1"/>
  <c r="S15" i="21"/>
  <c r="H21" i="21"/>
  <c r="I21" i="21" s="1"/>
  <c r="J20" i="21"/>
  <c r="J21" i="21" l="1"/>
  <c r="J22" i="21" s="1"/>
  <c r="V15" i="21"/>
  <c r="Z15" i="21" s="1"/>
  <c r="B9" i="39" s="1"/>
  <c r="T16" i="21"/>
  <c r="U16" i="21" s="1"/>
  <c r="Q17" i="21"/>
  <c r="R17" i="21" s="1"/>
  <c r="S16" i="21"/>
  <c r="C20" i="21"/>
  <c r="D20" i="21" s="1"/>
  <c r="N18" i="21"/>
  <c r="O18" i="21" s="1"/>
  <c r="P17" i="21"/>
  <c r="K19" i="21"/>
  <c r="L19" i="21" s="1"/>
  <c r="M18" i="21"/>
  <c r="S17" i="21" l="1"/>
  <c r="Q18" i="21"/>
  <c r="K20" i="21"/>
  <c r="L20" i="21" s="1"/>
  <c r="M19" i="21"/>
  <c r="C21" i="21"/>
  <c r="P18" i="21"/>
  <c r="N19" i="21"/>
  <c r="O19" i="21" s="1"/>
  <c r="V16" i="21"/>
  <c r="Z16" i="21" s="1"/>
  <c r="B10" i="39" s="1"/>
  <c r="B12" i="39" s="1"/>
  <c r="T17" i="21"/>
  <c r="U17" i="21" s="1"/>
  <c r="D21" i="21" l="1"/>
  <c r="R18" i="21"/>
  <c r="S18" i="21" s="1"/>
  <c r="N20" i="21"/>
  <c r="O20" i="21" s="1"/>
  <c r="P19" i="21"/>
  <c r="Q19" i="21"/>
  <c r="R19" i="21" s="1"/>
  <c r="V17" i="21"/>
  <c r="Z17" i="21" s="1"/>
  <c r="B14" i="39" s="1"/>
  <c r="T18" i="21"/>
  <c r="U18" i="21" s="1"/>
  <c r="K21" i="21"/>
  <c r="L21" i="21" s="1"/>
  <c r="M20" i="21"/>
  <c r="D22" i="21" l="1"/>
  <c r="M21" i="21"/>
  <c r="M22" i="21" s="1"/>
  <c r="P20" i="21"/>
  <c r="N21" i="21"/>
  <c r="O21" i="21" s="1"/>
  <c r="T19" i="21"/>
  <c r="U19" i="21" s="1"/>
  <c r="V18" i="21"/>
  <c r="Z18" i="21" s="1"/>
  <c r="B15" i="39" s="1"/>
  <c r="Q20" i="21"/>
  <c r="R20" i="21" s="1"/>
  <c r="S19" i="21"/>
  <c r="P21" i="21" l="1"/>
  <c r="P22" i="21" s="1"/>
  <c r="S20" i="21"/>
  <c r="Q21" i="21"/>
  <c r="R21" i="21" s="1"/>
  <c r="V19" i="21"/>
  <c r="Z19" i="21" s="1"/>
  <c r="B16" i="39" s="1"/>
  <c r="T20" i="21"/>
  <c r="U20" i="21" s="1"/>
  <c r="S21" i="21" l="1"/>
  <c r="S22" i="21" s="1"/>
  <c r="V20" i="21"/>
  <c r="Z20" i="21" s="1"/>
  <c r="B17" i="39" s="1"/>
  <c r="T21" i="21"/>
  <c r="U21" i="21" s="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<sst xmlns="http://schemas.openxmlformats.org/spreadsheetml/2006/main" count="1730" uniqueCount="538">
  <si>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</si>
  <si>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</si>
  <si>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</si>
  <si>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</si>
  <si>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</si>
  <si>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</si>
  <si>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</si>
  <si>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</si>
  <si>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</si>
  <si>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</si>
  <si>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</si>
  <si>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</si>
  <si>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</si>
  <si>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</si>
  <si>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</si>
  <si>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</si>
  <si>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</si>
  <si>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</si>
  <si>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</si>
  <si>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</si>
  <si>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</si>
  <si>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</si>
  <si>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</si>
  <si>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</si>
  <si>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</si>
  <si>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</si>
  <si>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</si>
  <si>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</si>
  <si>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</si>
  <si>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</si>
  <si>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</si>
  <si>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</si>
  <si>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</si>
  <si>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</si>
  <si>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</si>
  <si>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</si>
  <si>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</si>
  <si>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</si>
  <si>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</si>
  <si>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</si>
  <si>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</si>
  <si>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</si>
  <si>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</si>
  <si>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</si>
  <si>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</si>
  <si>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</si>
  <si>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</si>
  <si>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</si>
  <si>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</si>
  <si>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</si>
  <si>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</si>
  <si>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</si>
  <si>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</si>
  <si>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</si>
  <si>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</si>
  <si>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</si>
  <si>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</si>
  <si>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</si>
  <si>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</si>
  <si>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</si>
  <si>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</si>
  <si>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</si>
  <si>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</si>
  <si>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</si>
  <si>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</si>
  <si>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</si>
  <si>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</si>
  <si>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</si>
  <si>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</si>
  <si>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</si>
  <si>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</si>
  <si>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</si>
  <si>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</si>
  <si>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</si>
  <si>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</si>
  <si>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</si>
  <si>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</si>
  <si>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</si>
  <si>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</si>
  <si>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</si>
  <si>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</si>
  <si>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</si>
  <si>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</si>
  <si>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</si>
  <si>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</si>
  <si>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</si>
  <si>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</si>
  <si>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</si>
  <si>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</si>
  <si>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</si>
  <si>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</si>
  <si>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</si>
  <si>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</si>
  <si>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</si>
  <si>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</si>
  <si>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</si>
  <si>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</si>
  <si>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</si>
  <si>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</si>
  <si>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</si>
  <si>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</si>
  <si>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</si>
  <si>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</si>
  <si>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</si>
  <si>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</si>
  <si>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</si>
  <si>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</si>
  <si>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</si>
  <si>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</si>
  <si>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</si>
  <si>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</si>
  <si>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</si>
  <si>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</si>
  <si>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</si>
  <si>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</si>
  <si>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</si>
  <si>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</si>
  <si>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</si>
  <si>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</si>
  <si>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</si>
  <si>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</si>
  <si>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</si>
  <si>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</si>
  <si>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</si>
  <si>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</si>
  <si>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</si>
  <si>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</si>
  <si>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</si>
  <si>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</si>
  <si>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</si>
  <si>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</si>
  <si>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</si>
  <si>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</si>
  <si>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</si>
  <si>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</si>
  <si>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</si>
  <si>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</si>
  <si>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</si>
  <si>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</si>
  <si>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</si>
  <si>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</si>
  <si>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</si>
  <si>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</si>
  <si>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</si>
  <si>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</si>
  <si>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</si>
  <si>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</si>
  <si>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</si>
  <si>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</si>
  <si>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</si>
  <si>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</si>
  <si>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</si>
  <si>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</si>
  <si>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</si>
  <si>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</si>
  <si>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</si>
  <si>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</si>
  <si>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</si>
  <si>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</si>
  <si>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</si>
  <si>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</si>
  <si>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</si>
  <si>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</si>
  <si>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</si>
  <si>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</si>
  <si>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</si>
  <si>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</si>
  <si>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</si>
  <si>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</si>
  <si>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</si>
  <si>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</si>
  <si>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</si>
  <si>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</si>
  <si>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</si>
  <si>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</si>
  <si>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</si>
  <si>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</si>
  <si>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</si>
  <si>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</si>
  <si>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</si>
  <si>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</si>
  <si>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</si>
  <si>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</si>
  <si>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</si>
  <si>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</si>
  <si>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</si>
  <si>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</si>
  <si>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</si>
  <si>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</si>
  <si>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</si>
  <si>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</si>
  <si>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</si>
  <si>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</si>
  <si>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</si>
  <si>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</si>
  <si>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</si>
  <si>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</si>
  <si>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</si>
  <si>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</si>
  <si>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</si>
  <si>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</si>
  <si>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</si>
  <si>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</si>
  <si>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</si>
  <si>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</si>
  <si>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</si>
  <si>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</si>
  <si>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</si>
  <si>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</si>
  <si>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</si>
  <si>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</si>
  <si>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</si>
  <si>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</si>
  <si>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</si>
  <si>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</si>
  <si>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</si>
  <si>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</si>
  <si>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</si>
  <si>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</si>
  <si>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</si>
  <si>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</si>
  <si>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</si>
  <si>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</si>
  <si>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</si>
  <si>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</si>
  <si>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</si>
  <si>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</si>
  <si>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</si>
  <si>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</si>
  <si>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</si>
  <si>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</si>
  <si>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</si>
  <si>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</si>
  <si>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</si>
  <si>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</si>
  <si>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</si>
  <si>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</si>
  <si>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</si>
  <si>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</si>
  <si>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</si>
  <si>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</si>
  <si>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</si>
  <si>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</si>
  <si>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</si>
  <si>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</si>
  <si>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</si>
  <si>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</si>
  <si>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</si>
  <si>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</si>
  <si>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</si>
  <si>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</si>
  <si>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</si>
  <si>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</si>
  <si>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</si>
  <si>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</si>
  <si>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</si>
  <si>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</si>
  <si>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</si>
  <si>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</si>
  <si>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</si>
  <si>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</si>
  <si>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</si>
  <si>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</si>
  <si>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</si>
  <si>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</si>
  <si>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</si>
  <si>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</si>
  <si>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</si>
  <si>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</si>
  <si>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</si>
  <si>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</si>
  <si>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</si>
  <si>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</si>
  <si>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</si>
  <si>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</si>
  <si>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</si>
  <si>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</si>
  <si>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</si>
  <si>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</si>
  <si>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</si>
  <si>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</si>
  <si>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</si>
  <si>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</si>
  <si>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</si>
  <si>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</si>
  <si>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</si>
  <si>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</si>
  <si>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</si>
  <si>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</si>
  <si>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</si>
  <si>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</si>
  <si>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</si>
  <si>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</si>
  <si>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</si>
  <si>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</si>
  <si>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</si>
  <si>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</si>
  <si>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</si>
  <si>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</si>
  <si>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</si>
  <si>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</si>
  <si>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</si>
  <si>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</si>
  <si>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</si>
  <si>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</si>
  <si>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</si>
  <si>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</si>
  <si>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</si>
  <si>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</si>
  <si>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</si>
  <si>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</si>
  <si>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</si>
  <si>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</si>
  <si>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</si>
  <si>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</si>
  <si>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</si>
  <si>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</si>
  <si>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</si>
  <si>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</si>
  <si>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</si>
  <si>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</si>
  <si>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</si>
  <si>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</si>
  <si>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</si>
  <si>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</si>
  <si>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</si>
  <si>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</si>
  <si>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</si>
  <si>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</si>
  <si>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</si>
  <si>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</si>
  <si>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</si>
  <si>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</si>
  <si>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</si>
  <si>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</si>
  <si>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</si>
  <si>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</si>
  <si>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</si>
  <si>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</si>
  <si>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</si>
  <si>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</si>
  <si>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</si>
  <si>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</si>
  <si>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</si>
  <si>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</si>
  <si>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</si>
  <si>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</si>
  <si>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</si>
  <si>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</si>
  <si>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</si>
  <si>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</si>
  <si>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</si>
  <si>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</si>
  <si>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</si>
  <si>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</si>
  <si>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</si>
  <si>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</si>
  <si>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</si>
  <si>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</si>
  <si>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</si>
  <si>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</si>
  <si>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</si>
  <si>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</si>
  <si>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</si>
  <si>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</si>
  <si>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</si>
  <si>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</si>
  <si>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</si>
  <si>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</si>
  <si>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</si>
  <si>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</si>
  <si>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</si>
  <si>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</si>
  <si>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</si>
  <si>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</si>
  <si>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</si>
  <si>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</si>
  <si>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</si>
  <si>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</si>
  <si>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</si>
  <si>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</si>
  <si>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</si>
  <si>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</si>
  <si>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</si>
  <si>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</si>
  <si>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</si>
  <si>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</si>
  <si>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</si>
  <si>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</si>
  <si>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</si>
  <si>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</si>
  <si>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</si>
  <si>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</si>
  <si>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</si>
  <si>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</si>
  <si>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</si>
  <si>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</si>
  <si>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</si>
  <si>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</si>
  <si>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</si>
  <si>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</si>
  <si>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</si>
  <si>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</si>
  <si>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</si>
  <si>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</si>
  <si>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</si>
  <si>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</si>
  <si>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</si>
  <si>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</si>
  <si>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</si>
  <si>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</si>
  <si>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</si>
  <si>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</si>
  <si>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</si>
  <si>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</si>
  <si>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</si>
  <si>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</si>
  <si>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</si>
  <si>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</si>
  <si>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</si>
  <si>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</si>
  <si>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</si>
  <si>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</si>
  <si>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</si>
  <si>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</si>
  <si>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</si>
  <si>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</si>
  <si>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</si>
  <si>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</si>
  <si>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</si>
  <si>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</si>
  <si>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</si>
  <si>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</si>
  <si>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</si>
  <si>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</si>
  <si>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</si>
  <si>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</si>
  <si>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</si>
  <si>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</si>
  <si>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</si>
  <si>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</si>
  <si>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</si>
  <si>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</si>
  <si>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</si>
  <si>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</si>
  <si>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</si>
  <si>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</si>
  <si>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</si>
  <si>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</si>
  <si>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</si>
  <si>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</si>
  <si>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</si>
  <si>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</si>
  <si>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</si>
  <si>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</si>
  <si>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</si>
  <si>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</si>
  <si>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</si>
  <si>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</si>
  <si>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</si>
  <si>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</si>
  <si>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</si>
  <si>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</si>
  <si>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</si>
  <si>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</si>
  <si>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</si>
  <si>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</si>
  <si>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</si>
  <si>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</si>
  <si>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</si>
  <si>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</si>
  <si>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</si>
  <si>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</si>
  <si>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</si>
  <si>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</si>
  <si>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</si>
  <si>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</si>
  <si>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</si>
  <si>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</si>
  <si>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</si>
  <si>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</si>
  <si>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</si>
  <si>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</si>
  <si>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</si>
  <si>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</si>
  <si>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</si>
  <si>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</si>
  <si>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</si>
  <si>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</si>
  <si>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</si>
  <si>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</si>
  <si>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</si>
  <si>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</si>
  <si>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</si>
  <si>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</si>
  <si>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</si>
  <si>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</si>
  <si>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</si>
  <si>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</si>
  <si>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</si>
  <si>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</si>
  <si>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</si>
  <si>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</si>
  <si>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</si>
  <si>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</si>
  <si>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</si>
  <si>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</si>
  <si>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</si>
  <si>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</si>
  <si>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</si>
  <si>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</si>
  <si>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</si>
  <si>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</si>
  <si>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</si>
  <si>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</si>
  <si>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</si>
  <si>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</si>
  <si>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</si>
  <si>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</si>
  <si>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</si>
  <si>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</si>
  <si>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</si>
  <si>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</si>
  <si>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</si>
  <si>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</si>
  <si>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</si>
  <si>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Claims Resolution Analyst</t>
  </si>
  <si>
    <t xml:space="preserve">Member/Provider Service Representative </t>
  </si>
  <si>
    <t>Member/Provider Service Lead</t>
  </si>
  <si>
    <t>UI/UX Designer</t>
  </si>
  <si>
    <t>Member/Provider Service Manager</t>
  </si>
  <si>
    <t>Financial/Federal Reporting Manager</t>
  </si>
  <si>
    <t>Financial/Federal Reporting Lead</t>
  </si>
  <si>
    <t>Quality Analyst</t>
  </si>
  <si>
    <t>Quality Lead</t>
  </si>
  <si>
    <t>Quality Manager</t>
  </si>
  <si>
    <t>Financial/Federal Reporting Analyst</t>
  </si>
  <si>
    <t>Attachment G - Tier 2 Claims Pricing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</si>
</sst>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 numFmtId="174" formatCode="0.00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9">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protection locked="0"/>
    </xf>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174" fontId="1" fillId="5" borderId="25" xfId="0" applyNumberFormat="1" applyFont="1" applyFill="1" applyBorder="1" applyProtection="1">
      <protection locked="0"/>
    </xf>
    <xf numFmtId="174" fontId="1" fillId="0" borderId="25" xfId="0" applyNumberFormat="1" applyFont="1" applyBorder="1" applyProtection="1"/>
    <xf numFmtId="174" fontId="1" fillId="5" borderId="25" xfId="0" applyNumberFormat="1" applyFont="1" applyFill="1" applyBorder="1" applyProtection="1"/>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165" fontId="6" fillId="10" borderId="27"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165" fontId="6" fillId="10" borderId="28" xfId="0" applyNumberFormat="1" applyFont="1" applyFill="1" applyBorder="1" applyAlignment="1" applyProtection="1">
      <alignment horizontal="center"/>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0" fontId="6" fillId="0" borderId="8" xfId="0" applyFont="1" applyFill="1" applyBorder="1" applyAlignment="1" applyProtection="1">
      <alignment horizontal="right"/>
    </xf>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1" fillId="0" borderId="28" xfId="0" applyFont="1" applyBorder="1" applyAlignment="1">
      <alignment horizontal="right"/>
    </xf>
    <xf numFmtId="0" fontId="6" fillId="0" borderId="33" xfId="0" applyFont="1" applyBorder="1" applyAlignment="1">
      <alignment horizontal="center"/>
    </xf>
    <xf numFmtId="165" fontId="6" fillId="10" borderId="0" xfId="0" applyNumberFormat="1" applyFont="1" applyFill="1"/>
    <xf numFmtId="165" fontId="6" fillId="10" borderId="0" xfId="0" applyNumberFormat="1" applyFont="1" applyFill="1" applyAlignment="1">
      <alignment horizontal="center"/>
    </xf>
    <xf numFmtId="0" fontId="6" fillId="4" borderId="0" xfId="0" applyFont="1" applyFill="1" applyAlignment="1">
      <alignment horizontal="right"/>
    </xf>
    <xf numFmtId="0" fontId="1" fillId="0" borderId="0" xfId="0" applyFont="1" applyFill="1" applyAlignment="1">
      <alignment horizontal="left" vertical="top" wrapText="1"/>
    </xf>
    <xf numFmtId="0" fontId="6"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right" wrapText="1"/>
    </xf>
    <xf numFmtId="0" fontId="6" fillId="0" borderId="8" xfId="0" applyFont="1" applyBorder="1" applyAlignment="1">
      <alignment horizontal="right"/>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tabSelected="1" zoomScale="70" zoomScaleNormal="70" workbookViewId="0">
      <selection sqref="A1:C1"/>
    </sheetView>
  </sheetViews>
  <sheetFormatPr defaultColWidth="8.86328125" defaultRowHeight="15" x14ac:dyDescent="0.4"/>
  <cols>
    <col min="1" max="1" width="106.1328125" style="69" customWidth="1"/>
    <col min="2" max="2" width="29.1328125" style="69" customWidth="1"/>
    <col min="3" max="3" width="154.3984375" style="69" customWidth="1"/>
    <col min="4" max="16384" width="8.86328125" style="69"/>
  </cols>
  <sheetData>
    <row r="1" spans="1:3" x14ac:dyDescent="0.4">
      <c r="A1" s="461" t="s">
        <v>537</v>
      </c>
      <c r="B1" s="461"/>
      <c r="C1" s="461"/>
    </row>
    <row r="3" spans="1:3" ht="17.649999999999999" x14ac:dyDescent="0.5">
      <c r="A3" s="465" t="s">
        <v>382</v>
      </c>
      <c r="B3" s="466"/>
      <c r="C3" s="466"/>
    </row>
    <row r="4" spans="1:3" ht="15.4" thickBot="1" x14ac:dyDescent="0.45"/>
    <row r="5" spans="1:3" ht="18" thickTop="1" x14ac:dyDescent="0.5">
      <c r="A5" s="462" t="s">
        <v>249</v>
      </c>
      <c r="B5" s="463"/>
      <c r="C5" s="464"/>
    </row>
    <row r="6" spans="1:3" ht="21" customHeight="1" thickBot="1" x14ac:dyDescent="0.45">
      <c r="A6" s="441" t="s">
        <v>50</v>
      </c>
      <c r="B6" s="70" t="s">
        <v>51</v>
      </c>
      <c r="C6" s="442" t="s">
        <v>52</v>
      </c>
    </row>
    <row r="7" spans="1:3" ht="15" customHeight="1" x14ac:dyDescent="0.4">
      <c r="A7" s="443" t="s">
        <v>250</v>
      </c>
      <c r="B7" s="367">
        <f>'Sch B - DDI Pmnt Milestone'!F11</f>
        <v>0</v>
      </c>
      <c r="C7" s="444" t="s">
        <v>194</v>
      </c>
    </row>
    <row r="8" spans="1:3" ht="15" customHeight="1" x14ac:dyDescent="0.4">
      <c r="A8" s="443" t="s">
        <v>251</v>
      </c>
      <c r="B8" s="367">
        <f>'F-1 Claims Svcs DDI Costs'!C15-B7</f>
        <v>22000000</v>
      </c>
      <c r="C8" s="444" t="s">
        <v>444</v>
      </c>
    </row>
    <row r="9" spans="1:3" ht="15" customHeight="1" x14ac:dyDescent="0.4">
      <c r="A9" s="445" t="s">
        <v>252</v>
      </c>
      <c r="B9" s="367">
        <f>'F-2 Claims Svcs Ops Costs'!C24</f>
        <v>56438001.359999999</v>
      </c>
      <c r="C9" s="444" t="s">
        <v>432</v>
      </c>
    </row>
    <row r="10" spans="1:3" ht="15" customHeight="1" x14ac:dyDescent="0.4">
      <c r="A10" s="446" t="s">
        <v>253</v>
      </c>
      <c r="B10" s="367">
        <f>'Sch K - DDI Req Intg Svcs Pool'!F14</f>
        <v>4000000</v>
      </c>
      <c r="C10" s="447" t="s">
        <v>439</v>
      </c>
    </row>
    <row r="11" spans="1:3" ht="15" customHeight="1" x14ac:dyDescent="0.4">
      <c r="A11" s="446" t="s">
        <v>254</v>
      </c>
      <c r="B11" s="367">
        <f>'Sch L - Data Conversion Opt Yrs'!C24</f>
        <v>616743.99</v>
      </c>
      <c r="C11" s="447" t="s">
        <v>440</v>
      </c>
    </row>
    <row r="12" spans="1:3" ht="15" customHeight="1" x14ac:dyDescent="0.4">
      <c r="A12" s="445" t="s">
        <v>255</v>
      </c>
      <c r="B12" s="367">
        <f>'F-3 Claims Svcs DDI Pool Cost'!C16</f>
        <v>0</v>
      </c>
      <c r="C12" s="444" t="s">
        <v>433</v>
      </c>
    </row>
    <row r="13" spans="1:3" ht="15" customHeight="1" x14ac:dyDescent="0.4">
      <c r="A13" s="445" t="s">
        <v>256</v>
      </c>
      <c r="B13" s="367">
        <f>'F-4 Claims Svcs Ops Pool Cost'!R22</f>
        <v>0</v>
      </c>
      <c r="C13" s="444" t="s">
        <v>434</v>
      </c>
    </row>
    <row r="14" spans="1:3" ht="2.1" customHeight="1" x14ac:dyDescent="0.4">
      <c r="A14" s="448"/>
      <c r="B14" s="144"/>
      <c r="C14" s="449"/>
    </row>
    <row r="15" spans="1:3" ht="15.4" thickBot="1" x14ac:dyDescent="0.45">
      <c r="A15" s="450" t="s">
        <v>257</v>
      </c>
      <c r="B15" s="451">
        <f>SUM(B7:B13)</f>
        <v>83054745.349999994</v>
      </c>
      <c r="C15" s="452"/>
    </row>
    <row r="16" spans="1:3" ht="15.4" thickTop="1" x14ac:dyDescent="0.4">
      <c r="A16" s="74"/>
      <c r="B16" s="74"/>
      <c r="C16" s="75"/>
    </row>
    <row r="17" spans="1:3" ht="15.4" thickBot="1" x14ac:dyDescent="0.45"/>
    <row r="18" spans="1:3" ht="18" thickTop="1" x14ac:dyDescent="0.5">
      <c r="A18" s="462" t="s">
        <v>258</v>
      </c>
      <c r="B18" s="463"/>
      <c r="C18" s="464"/>
    </row>
    <row r="19" spans="1:3" ht="21" customHeight="1" thickBot="1" x14ac:dyDescent="0.45">
      <c r="A19" s="441" t="s">
        <v>50</v>
      </c>
      <c r="B19" s="70" t="s">
        <v>51</v>
      </c>
      <c r="C19" s="442" t="s">
        <v>52</v>
      </c>
    </row>
    <row r="20" spans="1:3" x14ac:dyDescent="0.4">
      <c r="A20" s="453" t="s">
        <v>259</v>
      </c>
      <c r="B20" s="367">
        <f>'G-1 Claims Svcs DDI Costs'!C15</f>
        <v>2000000</v>
      </c>
      <c r="C20" s="444" t="s">
        <v>431</v>
      </c>
    </row>
    <row r="21" spans="1:3" ht="15" customHeight="1" x14ac:dyDescent="0.4">
      <c r="A21" s="445" t="s">
        <v>260</v>
      </c>
      <c r="B21" s="367">
        <f>'G-2 Claims Svcs Ops Costs'!C24</f>
        <v>5643800.04</v>
      </c>
      <c r="C21" s="444" t="s">
        <v>445</v>
      </c>
    </row>
    <row r="22" spans="1:3" ht="15" customHeight="1" x14ac:dyDescent="0.4">
      <c r="A22" s="445" t="s">
        <v>261</v>
      </c>
      <c r="B22" s="367">
        <f>'G-3 Claims Svcs DDI Pool Cost'!C16</f>
        <v>0</v>
      </c>
      <c r="C22" s="444" t="s">
        <v>446</v>
      </c>
    </row>
    <row r="23" spans="1:3" ht="15" customHeight="1" x14ac:dyDescent="0.4">
      <c r="A23" s="453" t="s">
        <v>262</v>
      </c>
      <c r="B23" s="367">
        <f>'G-4 Claims Svcs Ops Pool Cost'!D24</f>
        <v>0</v>
      </c>
      <c r="C23" s="444" t="s">
        <v>447</v>
      </c>
    </row>
    <row r="24" spans="1:3" ht="2.1" customHeight="1" x14ac:dyDescent="0.4">
      <c r="A24" s="448"/>
      <c r="B24" s="145"/>
      <c r="C24" s="449"/>
    </row>
    <row r="25" spans="1:3" ht="15.4" thickBot="1" x14ac:dyDescent="0.45">
      <c r="A25" s="450" t="s">
        <v>263</v>
      </c>
      <c r="B25" s="451">
        <f>SUM(B20:B23)</f>
        <v>7643800.04</v>
      </c>
      <c r="C25" s="452"/>
    </row>
    <row r="26" spans="1:3" ht="15.4" thickTop="1" x14ac:dyDescent="0.4">
      <c r="A26" s="74"/>
      <c r="B26" s="74"/>
      <c r="C26" s="75"/>
    </row>
    <row r="27" spans="1:3" ht="15.4" thickBot="1" x14ac:dyDescent="0.45"/>
    <row r="28" spans="1:3" ht="18" thickTop="1" x14ac:dyDescent="0.5">
      <c r="A28" s="462" t="s">
        <v>264</v>
      </c>
      <c r="B28" s="463"/>
      <c r="C28" s="464"/>
    </row>
    <row r="29" spans="1:3" ht="21" customHeight="1" thickBot="1" x14ac:dyDescent="0.45">
      <c r="A29" s="441" t="s">
        <v>50</v>
      </c>
      <c r="B29" s="70" t="s">
        <v>53</v>
      </c>
      <c r="C29" s="442" t="s">
        <v>52</v>
      </c>
    </row>
    <row r="30" spans="1:3" ht="15" customHeight="1" x14ac:dyDescent="0.4">
      <c r="A30" s="453" t="s">
        <v>265</v>
      </c>
      <c r="B30" s="367">
        <f>'H-1 Claims Svcs DDI Costs'!C15</f>
        <v>1000000</v>
      </c>
      <c r="C30" s="444" t="s">
        <v>448</v>
      </c>
    </row>
    <row r="31" spans="1:3" ht="15" customHeight="1" x14ac:dyDescent="0.4">
      <c r="A31" s="454" t="s">
        <v>266</v>
      </c>
      <c r="B31" s="367">
        <f>'H-2 Claims Svcs Ops Costs'!C24</f>
        <v>11287600.08</v>
      </c>
      <c r="C31" s="444" t="s">
        <v>449</v>
      </c>
    </row>
    <row r="32" spans="1:3" ht="15" customHeight="1" x14ac:dyDescent="0.4">
      <c r="A32" s="445" t="s">
        <v>267</v>
      </c>
      <c r="B32" s="367">
        <f>'H-3 Claims Svcs DDI Pool Cost'!C16</f>
        <v>0</v>
      </c>
      <c r="C32" s="444" t="s">
        <v>450</v>
      </c>
    </row>
    <row r="33" spans="1:3" ht="15" customHeight="1" x14ac:dyDescent="0.4">
      <c r="A33" s="455" t="s">
        <v>268</v>
      </c>
      <c r="B33" s="367">
        <f>'H-4 Claims Svcs Ops Pool Cost'!D24</f>
        <v>0</v>
      </c>
      <c r="C33" s="444" t="s">
        <v>451</v>
      </c>
    </row>
    <row r="34" spans="1:3" ht="2.1" customHeight="1" x14ac:dyDescent="0.4">
      <c r="A34" s="448"/>
      <c r="B34" s="145"/>
      <c r="C34" s="449"/>
    </row>
    <row r="35" spans="1:3" ht="15.4" thickBot="1" x14ac:dyDescent="0.45">
      <c r="A35" s="450" t="s">
        <v>269</v>
      </c>
      <c r="B35" s="451">
        <f>SUM(B30:B33)</f>
        <v>12287600.08</v>
      </c>
      <c r="C35" s="452"/>
    </row>
    <row r="36" spans="1:3" ht="15.4" thickTop="1" x14ac:dyDescent="0.4"/>
    <row r="37" spans="1:3" ht="15.4" thickBot="1" x14ac:dyDescent="0.45"/>
    <row r="38" spans="1:3" ht="18" thickTop="1" x14ac:dyDescent="0.5">
      <c r="A38" s="462" t="s">
        <v>270</v>
      </c>
      <c r="B38" s="463"/>
      <c r="C38" s="464"/>
    </row>
    <row r="39" spans="1:3" s="155" customFormat="1" ht="21" customHeight="1" thickBot="1" x14ac:dyDescent="0.45">
      <c r="A39" s="441" t="s">
        <v>50</v>
      </c>
      <c r="B39" s="70" t="s">
        <v>53</v>
      </c>
      <c r="C39" s="442" t="s">
        <v>52</v>
      </c>
    </row>
    <row r="40" spans="1:3" ht="15" customHeight="1" x14ac:dyDescent="0.4">
      <c r="A40" s="453" t="s">
        <v>271</v>
      </c>
      <c r="B40" s="367">
        <f>'I-1 Claims Svcs DDI Costs'!C15</f>
        <v>2000000</v>
      </c>
      <c r="C40" s="444" t="s">
        <v>452</v>
      </c>
    </row>
    <row r="41" spans="1:3" ht="15" customHeight="1" x14ac:dyDescent="0.4">
      <c r="A41" s="454" t="s">
        <v>272</v>
      </c>
      <c r="B41" s="367">
        <f>'I-2 Claims Svcs Ops Costs'!C24</f>
        <v>5643800.04</v>
      </c>
      <c r="C41" s="444" t="s">
        <v>453</v>
      </c>
    </row>
    <row r="42" spans="1:3" ht="15" customHeight="1" x14ac:dyDescent="0.4">
      <c r="A42" s="445" t="s">
        <v>273</v>
      </c>
      <c r="B42" s="367">
        <f>'I-3 Claims Svcs DDI Pool Cost'!C16</f>
        <v>0</v>
      </c>
      <c r="C42" s="444" t="s">
        <v>454</v>
      </c>
    </row>
    <row r="43" spans="1:3" ht="15" customHeight="1" x14ac:dyDescent="0.4">
      <c r="A43" s="455" t="s">
        <v>274</v>
      </c>
      <c r="B43" s="367">
        <f>'I-4 Claims Svcs Ops Pool Cost'!D24</f>
        <v>0</v>
      </c>
      <c r="C43" s="444" t="s">
        <v>455</v>
      </c>
    </row>
    <row r="44" spans="1:3" ht="2.1" customHeight="1" x14ac:dyDescent="0.4">
      <c r="A44" s="448"/>
      <c r="B44" s="145"/>
      <c r="C44" s="449"/>
    </row>
    <row r="45" spans="1:3" ht="15.4" thickBot="1" x14ac:dyDescent="0.45">
      <c r="A45" s="450" t="s">
        <v>275</v>
      </c>
      <c r="B45" s="456">
        <f>SUM(B40:B43)</f>
        <v>7643800.04</v>
      </c>
      <c r="C45" s="452"/>
    </row>
    <row r="46" spans="1:3" ht="15.4" thickTop="1" x14ac:dyDescent="0.4"/>
    <row r="47" spans="1:3" ht="15.4" thickBot="1" x14ac:dyDescent="0.45"/>
    <row r="48" spans="1:3" ht="18" thickTop="1" x14ac:dyDescent="0.5">
      <c r="A48" s="462" t="s">
        <v>423</v>
      </c>
      <c r="B48" s="463"/>
      <c r="C48" s="464"/>
    </row>
    <row r="49" spans="1:3" s="155" customFormat="1" ht="21" customHeight="1" thickBot="1" x14ac:dyDescent="0.45">
      <c r="A49" s="441" t="s">
        <v>50</v>
      </c>
      <c r="B49" s="70" t="s">
        <v>53</v>
      </c>
      <c r="C49" s="442" t="s">
        <v>52</v>
      </c>
    </row>
    <row r="50" spans="1:3" ht="15" customHeight="1" x14ac:dyDescent="0.4">
      <c r="A50" s="453" t="s">
        <v>424</v>
      </c>
      <c r="B50" s="367">
        <f>'M-1 Claims Svcs DDI Costs'!C15</f>
        <v>0</v>
      </c>
      <c r="C50" s="444" t="s">
        <v>460</v>
      </c>
    </row>
    <row r="51" spans="1:3" ht="15" customHeight="1" x14ac:dyDescent="0.4">
      <c r="A51" s="454" t="s">
        <v>425</v>
      </c>
      <c r="B51" s="367">
        <f>'M-2 Claims Svcs Ops Costs'!C24</f>
        <v>0</v>
      </c>
      <c r="C51" s="444" t="s">
        <v>461</v>
      </c>
    </row>
    <row r="52" spans="1:3" ht="15" customHeight="1" x14ac:dyDescent="0.4">
      <c r="A52" s="445" t="s">
        <v>426</v>
      </c>
      <c r="B52" s="367">
        <f>'M-3 Claims Svcs DDI Pool Cost'!C16</f>
        <v>0</v>
      </c>
      <c r="C52" s="444" t="s">
        <v>462</v>
      </c>
    </row>
    <row r="53" spans="1:3" ht="15" customHeight="1" x14ac:dyDescent="0.4">
      <c r="A53" s="455" t="s">
        <v>427</v>
      </c>
      <c r="B53" s="367">
        <f>'M-4 Claims Svcs Ops Pool Cost'!D24</f>
        <v>0</v>
      </c>
      <c r="C53" s="444" t="s">
        <v>463</v>
      </c>
    </row>
    <row r="54" spans="1:3" ht="2.1" customHeight="1" x14ac:dyDescent="0.4">
      <c r="A54" s="448"/>
      <c r="B54" s="145"/>
      <c r="C54" s="449"/>
    </row>
    <row r="55" spans="1:3" ht="15.4" thickBot="1" x14ac:dyDescent="0.45">
      <c r="A55" s="450" t="s">
        <v>428</v>
      </c>
      <c r="B55" s="456">
        <f>SUM(B50:B53)</f>
        <v>0</v>
      </c>
      <c r="C55" s="452"/>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345</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290</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State'!$B$15="Yes",'Participating State'!C7,0)</f>
        <v>0</v>
      </c>
      <c r="F10" s="570"/>
      <c r="G10" s="564">
        <f>+IF('Participating State'!$B$15="Yes",'Participating State'!E7,0)</f>
        <v>0</v>
      </c>
      <c r="H10" s="571"/>
      <c r="I10" s="564">
        <f>+IF('Participating State'!$B$15="Yes",'Participating State'!G7,0)</f>
        <v>0</v>
      </c>
      <c r="J10" s="571"/>
      <c r="K10" s="564">
        <f>+IF('Participating State'!$B$15="Yes",'Participating State'!I7,0)</f>
        <v>0</v>
      </c>
      <c r="L10" s="571"/>
      <c r="M10" s="564">
        <f>+IF('Participating State'!$B$15="Yes",'Participating State'!K7,0)</f>
        <v>0</v>
      </c>
      <c r="N10" s="571"/>
      <c r="O10" s="564">
        <f>+IF('Participating State'!$B$15="Yes",'Participating State'!M7,0)</f>
        <v>0</v>
      </c>
      <c r="P10" s="571"/>
      <c r="Q10" s="564">
        <f>+IF('Participating State'!$B$15="Yes",'Participating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5" t="s">
        <v>346</v>
      </c>
      <c r="B13" s="566"/>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347</v>
      </c>
      <c r="B15" s="568"/>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State'!$B$15="Yes",'Participating State'!B8,0)</f>
        <v>0</v>
      </c>
      <c r="C18" s="323"/>
      <c r="D18" s="297"/>
      <c r="E18" s="324"/>
      <c r="P18" s="308"/>
      <c r="R18" s="296"/>
    </row>
    <row r="19" spans="1:39" ht="14.25" x14ac:dyDescent="0.45">
      <c r="A19" s="326" t="s">
        <v>46</v>
      </c>
      <c r="B19" s="327">
        <f>+IF('Participating State'!$B$15="Yes",'Participating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9"/>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topLeftCell="B1" zoomScale="85" zoomScaleNormal="85" workbookViewId="0">
      <selection activeCell="C14" sqref="C14"/>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348</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291</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State'!$B$15="Yes",'Participating State'!C7,0)</f>
        <v>0</v>
      </c>
      <c r="F11" s="575"/>
      <c r="G11" s="570"/>
      <c r="H11" s="569">
        <f>+IF('Participating State'!$B$15="Yes",'Participating State'!E7,0)</f>
        <v>0</v>
      </c>
      <c r="I11" s="575"/>
      <c r="J11" s="570"/>
      <c r="K11" s="569">
        <f>+IF('Participating State'!$B$15="Yes",'Participating State'!G7,0)</f>
        <v>0</v>
      </c>
      <c r="L11" s="575"/>
      <c r="M11" s="570"/>
      <c r="N11" s="569">
        <f>+IF('Participating State'!$B$15="Yes",'Participating State'!I7,0)</f>
        <v>0</v>
      </c>
      <c r="O11" s="575"/>
      <c r="P11" s="570"/>
      <c r="Q11" s="569">
        <f>+IF('Participating State'!$B$15="Yes",'Participating State'!K7,0)</f>
        <v>0</v>
      </c>
      <c r="R11" s="575"/>
      <c r="S11" s="570"/>
      <c r="T11" s="569">
        <f>+IF('Participating State'!$B$15="Yes",'Participating State'!M7,0)</f>
        <v>0</v>
      </c>
      <c r="U11" s="575"/>
      <c r="V11" s="570"/>
      <c r="W11" s="564">
        <f>+IF('Participating State'!$B$15="Yes",'Participating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50000</v>
      </c>
      <c r="D13" s="313">
        <f>(C13*12)*$B$31</f>
        <v>600000</v>
      </c>
      <c r="E13" s="348">
        <f>ROUND($C$34*E$35,4)</f>
        <v>2.5000000000000001E-2</v>
      </c>
      <c r="F13" s="349">
        <f t="shared" ref="F13:F21" si="0">MAX(ROUND(((E$11)*E13)*$B$31,2),0)</f>
        <v>0</v>
      </c>
      <c r="G13" s="313">
        <f>F13*12</f>
        <v>0</v>
      </c>
      <c r="H13" s="348">
        <f>ROUND($C$34*H$35,4)</f>
        <v>2.2499999999999999E-2</v>
      </c>
      <c r="I13" s="349">
        <f>MAX(ROUND(((H$11)*H13)*$B$31,2),0)</f>
        <v>0</v>
      </c>
      <c r="J13" s="313">
        <f>I13*12</f>
        <v>0</v>
      </c>
      <c r="K13" s="348">
        <f>ROUND($C$34*K$35,4)</f>
        <v>0.02</v>
      </c>
      <c r="L13" s="349">
        <f>MAX(ROUND(((K$11)*K13)*$B$31,2),0)</f>
        <v>0</v>
      </c>
      <c r="M13" s="313">
        <f>L13*12</f>
        <v>0</v>
      </c>
      <c r="N13" s="348">
        <f>ROUND($C$34*N$35,4)</f>
        <v>1.7500000000000002E-2</v>
      </c>
      <c r="O13" s="349">
        <f>MAX(ROUND(((N$11)*N13)*$B$31,2),0)</f>
        <v>0</v>
      </c>
      <c r="P13" s="313">
        <f>O13*12</f>
        <v>0</v>
      </c>
      <c r="Q13" s="348">
        <f>ROUND($C$34*Q$35,4)</f>
        <v>1.6299999999999999E-2</v>
      </c>
      <c r="R13" s="349">
        <f>MAX(ROUND(((Q$11)*Q13)*$B$31,2),0)</f>
        <v>0</v>
      </c>
      <c r="S13" s="313">
        <f>R13*12</f>
        <v>0</v>
      </c>
      <c r="T13" s="348">
        <f>ROUND($C$34*T$35,4)</f>
        <v>1.4999999999999999E-2</v>
      </c>
      <c r="U13" s="349">
        <f>MAX(ROUND(((T$11)*T13)*$B$31,2),0)</f>
        <v>0</v>
      </c>
      <c r="V13" s="313">
        <f>U13*12</f>
        <v>0</v>
      </c>
      <c r="W13" s="348">
        <f>ROUND($C$34*W$35,4)</f>
        <v>1.2500000000000001E-2</v>
      </c>
      <c r="X13" s="349">
        <f>MAX(ROUND(((W$11)*W13)*$B$31,2),0)</f>
        <v>0</v>
      </c>
      <c r="Y13" s="313">
        <f>X13*12</f>
        <v>0</v>
      </c>
      <c r="Z13" s="314">
        <f>D13+G13+J13+M13+P13+S13+V13+Y13</f>
        <v>600000</v>
      </c>
      <c r="AA13" s="350"/>
    </row>
    <row r="14" spans="1:27" x14ac:dyDescent="0.35">
      <c r="A14" s="550" t="s">
        <v>33</v>
      </c>
      <c r="B14" s="572"/>
      <c r="C14" s="347">
        <f>ROUND(C13*(1+$C$33),2)</f>
        <v>50550</v>
      </c>
      <c r="D14" s="313">
        <f t="shared" ref="D14:D21" si="1">(C14*12)*$B$31</f>
        <v>606600</v>
      </c>
      <c r="E14" s="348">
        <f>ROUND(E13*((1+$C$33)),4)</f>
        <v>2.53E-2</v>
      </c>
      <c r="F14" s="349">
        <f t="shared" si="0"/>
        <v>0</v>
      </c>
      <c r="G14" s="313">
        <f t="shared" ref="G14:G21" si="2">F14*12</f>
        <v>0</v>
      </c>
      <c r="H14" s="348">
        <f>ROUND(H13*((1+$C$33)),4)</f>
        <v>2.2700000000000001E-2</v>
      </c>
      <c r="I14" s="349">
        <f t="shared" ref="I14:I21" si="3">MAX(ROUND(((H$11)*H14)*$B$31,2),0)</f>
        <v>0</v>
      </c>
      <c r="J14" s="313">
        <f t="shared" ref="J14:J21" si="4">I14*12</f>
        <v>0</v>
      </c>
      <c r="K14" s="348">
        <f>ROUND(K13*(1+$C$33),4)</f>
        <v>2.0199999999999999E-2</v>
      </c>
      <c r="L14" s="349">
        <f t="shared" ref="L14:L21" si="5">MAX(ROUND(((K$11)*K14)*$B$31,2),0)</f>
        <v>0</v>
      </c>
      <c r="M14" s="313">
        <f t="shared" ref="M14:M21" si="6">L14*12</f>
        <v>0</v>
      </c>
      <c r="N14" s="348">
        <f>ROUND(N13*(1+$C$33),4)</f>
        <v>1.77E-2</v>
      </c>
      <c r="O14" s="349">
        <f t="shared" ref="O14:O21" si="7">MAX(ROUND(((N$11)*N14)*$B$31,2),0)</f>
        <v>0</v>
      </c>
      <c r="P14" s="313">
        <f t="shared" ref="P14:P21" si="8">O14*12</f>
        <v>0</v>
      </c>
      <c r="Q14" s="348">
        <f>ROUND(Q13*(1+$C$33),4)</f>
        <v>1.6500000000000001E-2</v>
      </c>
      <c r="R14" s="349">
        <f t="shared" ref="R14:R21" si="9">MAX(ROUND(((Q$11)*Q14)*$B$31,2),0)</f>
        <v>0</v>
      </c>
      <c r="S14" s="313">
        <f t="shared" ref="S14:S21" si="10">R14*12</f>
        <v>0</v>
      </c>
      <c r="T14" s="348">
        <f>ROUND(T13*(1+$C$33),4)</f>
        <v>1.52E-2</v>
      </c>
      <c r="U14" s="349">
        <f t="shared" ref="U14:U21" si="11">MAX(ROUND(((T$11)*T14)*$B$31,2),0)</f>
        <v>0</v>
      </c>
      <c r="V14" s="313">
        <f t="shared" ref="V14:V21" si="12">U14*12</f>
        <v>0</v>
      </c>
      <c r="W14" s="348">
        <f>ROUND(W13*(1+$C$33),4)</f>
        <v>1.26E-2</v>
      </c>
      <c r="X14" s="349">
        <f t="shared" ref="X14:X21" si="13">MAX(ROUND(((W$11)*W14)*$B$31,2),0)</f>
        <v>0</v>
      </c>
      <c r="Y14" s="313">
        <f t="shared" ref="Y14:Y21" si="14">X14*12</f>
        <v>0</v>
      </c>
      <c r="Z14" s="314">
        <f t="shared" ref="Z14:Z21" si="15">D14+G14+J14+M14+P14+S14+V14+Y14</f>
        <v>606600</v>
      </c>
      <c r="AA14" s="350"/>
    </row>
    <row r="15" spans="1:27" x14ac:dyDescent="0.35">
      <c r="A15" s="550" t="s">
        <v>34</v>
      </c>
      <c r="B15" s="572"/>
      <c r="C15" s="347">
        <f t="shared" ref="C15:C21" si="16">ROUND(C14*(1+$C$33),2)</f>
        <v>51106.05</v>
      </c>
      <c r="D15" s="313">
        <f t="shared" si="1"/>
        <v>613272.60000000009</v>
      </c>
      <c r="E15" s="348">
        <f t="shared" ref="E15:E21" si="17">ROUND(E14*(1+$C$33),4)</f>
        <v>2.5600000000000001E-2</v>
      </c>
      <c r="F15" s="349">
        <f t="shared" si="0"/>
        <v>0</v>
      </c>
      <c r="G15" s="313">
        <f t="shared" si="2"/>
        <v>0</v>
      </c>
      <c r="H15" s="348">
        <f t="shared" ref="H15:H21" si="18">ROUND(H14*(1+$C$33),4)</f>
        <v>2.29E-2</v>
      </c>
      <c r="I15" s="349">
        <f t="shared" si="3"/>
        <v>0</v>
      </c>
      <c r="J15" s="313">
        <f t="shared" si="4"/>
        <v>0</v>
      </c>
      <c r="K15" s="348">
        <f t="shared" ref="K15:K21" si="19">ROUND(K14*(1+$C$33),4)</f>
        <v>2.0400000000000001E-2</v>
      </c>
      <c r="L15" s="349">
        <f t="shared" si="5"/>
        <v>0</v>
      </c>
      <c r="M15" s="313">
        <f t="shared" si="6"/>
        <v>0</v>
      </c>
      <c r="N15" s="348">
        <f>ROUND(N14*(1+$C$33),4)</f>
        <v>1.7899999999999999E-2</v>
      </c>
      <c r="O15" s="349">
        <f t="shared" si="7"/>
        <v>0</v>
      </c>
      <c r="P15" s="313">
        <f t="shared" si="8"/>
        <v>0</v>
      </c>
      <c r="Q15" s="348">
        <f t="shared" ref="Q15:Q21" si="20">ROUND(Q14*(1+$C$33),4)</f>
        <v>1.67E-2</v>
      </c>
      <c r="R15" s="349">
        <f t="shared" si="9"/>
        <v>0</v>
      </c>
      <c r="S15" s="313">
        <f t="shared" si="10"/>
        <v>0</v>
      </c>
      <c r="T15" s="348">
        <f t="shared" ref="T15:T21" si="21">ROUND(T14*(1+$C$33),4)</f>
        <v>1.54E-2</v>
      </c>
      <c r="U15" s="349">
        <f t="shared" si="11"/>
        <v>0</v>
      </c>
      <c r="V15" s="313">
        <f t="shared" si="12"/>
        <v>0</v>
      </c>
      <c r="W15" s="348">
        <f t="shared" ref="W15:W21" si="22">ROUND(W14*(1+$C$33),4)</f>
        <v>1.2699999999999999E-2</v>
      </c>
      <c r="X15" s="349">
        <f t="shared" si="13"/>
        <v>0</v>
      </c>
      <c r="Y15" s="313">
        <f t="shared" si="14"/>
        <v>0</v>
      </c>
      <c r="Z15" s="314">
        <f t="shared" si="15"/>
        <v>613272.60000000009</v>
      </c>
      <c r="AA15" s="350"/>
    </row>
    <row r="16" spans="1:27" x14ac:dyDescent="0.35">
      <c r="A16" s="550" t="s">
        <v>35</v>
      </c>
      <c r="B16" s="572"/>
      <c r="C16" s="347">
        <f t="shared" si="16"/>
        <v>51668.22</v>
      </c>
      <c r="D16" s="313">
        <f t="shared" si="1"/>
        <v>620018.64</v>
      </c>
      <c r="E16" s="348">
        <f t="shared" si="17"/>
        <v>2.5899999999999999E-2</v>
      </c>
      <c r="F16" s="349">
        <f t="shared" si="0"/>
        <v>0</v>
      </c>
      <c r="G16" s="313">
        <f t="shared" si="2"/>
        <v>0</v>
      </c>
      <c r="H16" s="348">
        <f t="shared" si="18"/>
        <v>2.3199999999999998E-2</v>
      </c>
      <c r="I16" s="349">
        <f t="shared" si="3"/>
        <v>0</v>
      </c>
      <c r="J16" s="313">
        <f t="shared" si="4"/>
        <v>0</v>
      </c>
      <c r="K16" s="348">
        <f t="shared" si="19"/>
        <v>2.06E-2</v>
      </c>
      <c r="L16" s="349">
        <f t="shared" si="5"/>
        <v>0</v>
      </c>
      <c r="M16" s="313">
        <f t="shared" si="6"/>
        <v>0</v>
      </c>
      <c r="N16" s="348">
        <f t="shared" ref="N16:N21" si="23">ROUND(N15*(1+$C$33),4)</f>
        <v>1.8100000000000002E-2</v>
      </c>
      <c r="O16" s="349">
        <f t="shared" si="7"/>
        <v>0</v>
      </c>
      <c r="P16" s="313">
        <f t="shared" si="8"/>
        <v>0</v>
      </c>
      <c r="Q16" s="348">
        <f t="shared" si="20"/>
        <v>1.6899999999999998E-2</v>
      </c>
      <c r="R16" s="349">
        <f t="shared" si="9"/>
        <v>0</v>
      </c>
      <c r="S16" s="313">
        <f t="shared" si="10"/>
        <v>0</v>
      </c>
      <c r="T16" s="348">
        <f t="shared" si="21"/>
        <v>1.5599999999999999E-2</v>
      </c>
      <c r="U16" s="349">
        <f t="shared" si="11"/>
        <v>0</v>
      </c>
      <c r="V16" s="313">
        <f t="shared" si="12"/>
        <v>0</v>
      </c>
      <c r="W16" s="348">
        <f t="shared" si="22"/>
        <v>1.2800000000000001E-2</v>
      </c>
      <c r="X16" s="349">
        <f t="shared" si="13"/>
        <v>0</v>
      </c>
      <c r="Y16" s="313">
        <f t="shared" si="14"/>
        <v>0</v>
      </c>
      <c r="Z16" s="314">
        <f t="shared" si="15"/>
        <v>620018.64</v>
      </c>
      <c r="AA16" s="350"/>
    </row>
    <row r="17" spans="1:27" x14ac:dyDescent="0.35">
      <c r="A17" s="550" t="s">
        <v>36</v>
      </c>
      <c r="B17" s="572"/>
      <c r="C17" s="347">
        <f t="shared" si="16"/>
        <v>52236.57</v>
      </c>
      <c r="D17" s="313">
        <f t="shared" si="1"/>
        <v>626838.84</v>
      </c>
      <c r="E17" s="348">
        <f t="shared" si="17"/>
        <v>2.6200000000000001E-2</v>
      </c>
      <c r="F17" s="349">
        <f t="shared" si="0"/>
        <v>0</v>
      </c>
      <c r="G17" s="313">
        <f t="shared" si="2"/>
        <v>0</v>
      </c>
      <c r="H17" s="348">
        <f t="shared" si="18"/>
        <v>2.35E-2</v>
      </c>
      <c r="I17" s="349">
        <f t="shared" si="3"/>
        <v>0</v>
      </c>
      <c r="J17" s="313">
        <f t="shared" si="4"/>
        <v>0</v>
      </c>
      <c r="K17" s="348">
        <f>ROUND(K16*(1+$C$33),4)</f>
        <v>2.0799999999999999E-2</v>
      </c>
      <c r="L17" s="349">
        <f t="shared" si="5"/>
        <v>0</v>
      </c>
      <c r="M17" s="313">
        <f t="shared" si="6"/>
        <v>0</v>
      </c>
      <c r="N17" s="348">
        <f t="shared" si="23"/>
        <v>1.83E-2</v>
      </c>
      <c r="O17" s="349">
        <f t="shared" si="7"/>
        <v>0</v>
      </c>
      <c r="P17" s="313">
        <f t="shared" si="8"/>
        <v>0</v>
      </c>
      <c r="Q17" s="348">
        <f t="shared" si="20"/>
        <v>1.7100000000000001E-2</v>
      </c>
      <c r="R17" s="349">
        <f t="shared" si="9"/>
        <v>0</v>
      </c>
      <c r="S17" s="313">
        <f t="shared" si="10"/>
        <v>0</v>
      </c>
      <c r="T17" s="348">
        <f t="shared" si="21"/>
        <v>1.5800000000000002E-2</v>
      </c>
      <c r="U17" s="349">
        <f t="shared" si="11"/>
        <v>0</v>
      </c>
      <c r="V17" s="313">
        <f t="shared" si="12"/>
        <v>0</v>
      </c>
      <c r="W17" s="348">
        <f t="shared" si="22"/>
        <v>1.29E-2</v>
      </c>
      <c r="X17" s="349">
        <f t="shared" si="13"/>
        <v>0</v>
      </c>
      <c r="Y17" s="313">
        <f t="shared" si="14"/>
        <v>0</v>
      </c>
      <c r="Z17" s="314">
        <f t="shared" si="15"/>
        <v>626838.84</v>
      </c>
      <c r="AA17" s="350"/>
    </row>
    <row r="18" spans="1:27" x14ac:dyDescent="0.35">
      <c r="A18" s="550" t="s">
        <v>37</v>
      </c>
      <c r="B18" s="572"/>
      <c r="C18" s="347">
        <f t="shared" si="16"/>
        <v>52811.17</v>
      </c>
      <c r="D18" s="313">
        <f t="shared" si="1"/>
        <v>633734.04</v>
      </c>
      <c r="E18" s="348">
        <f t="shared" si="17"/>
        <v>2.6499999999999999E-2</v>
      </c>
      <c r="F18" s="349">
        <f t="shared" si="0"/>
        <v>0</v>
      </c>
      <c r="G18" s="313">
        <f t="shared" si="2"/>
        <v>0</v>
      </c>
      <c r="H18" s="348">
        <f t="shared" si="18"/>
        <v>2.3800000000000002E-2</v>
      </c>
      <c r="I18" s="349">
        <f t="shared" si="3"/>
        <v>0</v>
      </c>
      <c r="J18" s="313">
        <f t="shared" si="4"/>
        <v>0</v>
      </c>
      <c r="K18" s="348">
        <f t="shared" si="19"/>
        <v>2.1000000000000001E-2</v>
      </c>
      <c r="L18" s="349">
        <f t="shared" si="5"/>
        <v>0</v>
      </c>
      <c r="M18" s="313">
        <f t="shared" si="6"/>
        <v>0</v>
      </c>
      <c r="N18" s="348">
        <f t="shared" si="23"/>
        <v>1.8499999999999999E-2</v>
      </c>
      <c r="O18" s="349">
        <f t="shared" si="7"/>
        <v>0</v>
      </c>
      <c r="P18" s="313">
        <f t="shared" si="8"/>
        <v>0</v>
      </c>
      <c r="Q18" s="348">
        <f t="shared" si="20"/>
        <v>1.7299999999999999E-2</v>
      </c>
      <c r="R18" s="349">
        <f t="shared" si="9"/>
        <v>0</v>
      </c>
      <c r="S18" s="313">
        <f t="shared" si="10"/>
        <v>0</v>
      </c>
      <c r="T18" s="348">
        <f t="shared" si="21"/>
        <v>1.6E-2</v>
      </c>
      <c r="U18" s="349">
        <f t="shared" si="11"/>
        <v>0</v>
      </c>
      <c r="V18" s="313">
        <f t="shared" si="12"/>
        <v>0</v>
      </c>
      <c r="W18" s="348">
        <f t="shared" si="22"/>
        <v>1.2999999999999999E-2</v>
      </c>
      <c r="X18" s="349">
        <f t="shared" si="13"/>
        <v>0</v>
      </c>
      <c r="Y18" s="313">
        <f t="shared" si="14"/>
        <v>0</v>
      </c>
      <c r="Z18" s="314">
        <f t="shared" si="15"/>
        <v>633734.04</v>
      </c>
      <c r="AA18" s="350"/>
    </row>
    <row r="19" spans="1:27" x14ac:dyDescent="0.35">
      <c r="A19" s="550" t="s">
        <v>38</v>
      </c>
      <c r="B19" s="572"/>
      <c r="C19" s="347">
        <f t="shared" si="16"/>
        <v>53392.09</v>
      </c>
      <c r="D19" s="313">
        <f t="shared" si="1"/>
        <v>640705.07999999996</v>
      </c>
      <c r="E19" s="348">
        <f t="shared" si="17"/>
        <v>2.6800000000000001E-2</v>
      </c>
      <c r="F19" s="349">
        <f t="shared" si="0"/>
        <v>0</v>
      </c>
      <c r="G19" s="313">
        <f t="shared" si="2"/>
        <v>0</v>
      </c>
      <c r="H19" s="348">
        <f t="shared" si="18"/>
        <v>2.41E-2</v>
      </c>
      <c r="I19" s="349">
        <f t="shared" si="3"/>
        <v>0</v>
      </c>
      <c r="J19" s="313">
        <f t="shared" si="4"/>
        <v>0</v>
      </c>
      <c r="K19" s="348">
        <f t="shared" si="19"/>
        <v>2.12E-2</v>
      </c>
      <c r="L19" s="349">
        <f t="shared" si="5"/>
        <v>0</v>
      </c>
      <c r="M19" s="313">
        <f t="shared" si="6"/>
        <v>0</v>
      </c>
      <c r="N19" s="348">
        <f t="shared" si="23"/>
        <v>1.8700000000000001E-2</v>
      </c>
      <c r="O19" s="349">
        <f t="shared" si="7"/>
        <v>0</v>
      </c>
      <c r="P19" s="313">
        <f t="shared" si="8"/>
        <v>0</v>
      </c>
      <c r="Q19" s="348">
        <f t="shared" si="20"/>
        <v>1.7500000000000002E-2</v>
      </c>
      <c r="R19" s="349">
        <f t="shared" si="9"/>
        <v>0</v>
      </c>
      <c r="S19" s="313">
        <f t="shared" si="10"/>
        <v>0</v>
      </c>
      <c r="T19" s="348">
        <f t="shared" si="21"/>
        <v>1.6199999999999999E-2</v>
      </c>
      <c r="U19" s="349">
        <f t="shared" si="11"/>
        <v>0</v>
      </c>
      <c r="V19" s="313">
        <f t="shared" si="12"/>
        <v>0</v>
      </c>
      <c r="W19" s="348">
        <f t="shared" si="22"/>
        <v>1.3100000000000001E-2</v>
      </c>
      <c r="X19" s="349">
        <f t="shared" si="13"/>
        <v>0</v>
      </c>
      <c r="Y19" s="313">
        <f t="shared" si="14"/>
        <v>0</v>
      </c>
      <c r="Z19" s="314">
        <f t="shared" si="15"/>
        <v>640705.07999999996</v>
      </c>
      <c r="AA19" s="350"/>
    </row>
    <row r="20" spans="1:27" x14ac:dyDescent="0.35">
      <c r="A20" s="550" t="s">
        <v>39</v>
      </c>
      <c r="B20" s="572"/>
      <c r="C20" s="347">
        <f t="shared" si="16"/>
        <v>53979.4</v>
      </c>
      <c r="D20" s="313">
        <f t="shared" si="1"/>
        <v>647752.80000000005</v>
      </c>
      <c r="E20" s="348">
        <f t="shared" si="17"/>
        <v>2.7099999999999999E-2</v>
      </c>
      <c r="F20" s="349">
        <f t="shared" si="0"/>
        <v>0</v>
      </c>
      <c r="G20" s="313">
        <f t="shared" si="2"/>
        <v>0</v>
      </c>
      <c r="H20" s="348">
        <f t="shared" si="18"/>
        <v>2.4400000000000002E-2</v>
      </c>
      <c r="I20" s="349">
        <f t="shared" si="3"/>
        <v>0</v>
      </c>
      <c r="J20" s="313">
        <f t="shared" si="4"/>
        <v>0</v>
      </c>
      <c r="K20" s="348">
        <f t="shared" si="19"/>
        <v>2.1399999999999999E-2</v>
      </c>
      <c r="L20" s="349">
        <f t="shared" si="5"/>
        <v>0</v>
      </c>
      <c r="M20" s="313">
        <f t="shared" si="6"/>
        <v>0</v>
      </c>
      <c r="N20" s="348">
        <f t="shared" si="23"/>
        <v>1.89E-2</v>
      </c>
      <c r="O20" s="349">
        <f t="shared" si="7"/>
        <v>0</v>
      </c>
      <c r="P20" s="313">
        <f t="shared" si="8"/>
        <v>0</v>
      </c>
      <c r="Q20" s="348">
        <f t="shared" si="20"/>
        <v>1.77E-2</v>
      </c>
      <c r="R20" s="349">
        <f t="shared" si="9"/>
        <v>0</v>
      </c>
      <c r="S20" s="313">
        <f t="shared" si="10"/>
        <v>0</v>
      </c>
      <c r="T20" s="348">
        <f t="shared" si="21"/>
        <v>1.6400000000000001E-2</v>
      </c>
      <c r="U20" s="349">
        <f t="shared" si="11"/>
        <v>0</v>
      </c>
      <c r="V20" s="313">
        <f t="shared" si="12"/>
        <v>0</v>
      </c>
      <c r="W20" s="348">
        <f t="shared" si="22"/>
        <v>1.32E-2</v>
      </c>
      <c r="X20" s="349">
        <f t="shared" si="13"/>
        <v>0</v>
      </c>
      <c r="Y20" s="313">
        <f t="shared" si="14"/>
        <v>0</v>
      </c>
      <c r="Z20" s="314">
        <f t="shared" si="15"/>
        <v>647752.80000000005</v>
      </c>
      <c r="AA20" s="350"/>
    </row>
    <row r="21" spans="1:27" x14ac:dyDescent="0.35">
      <c r="A21" s="550" t="s">
        <v>40</v>
      </c>
      <c r="B21" s="572"/>
      <c r="C21" s="347">
        <f t="shared" si="16"/>
        <v>54573.17</v>
      </c>
      <c r="D21" s="313">
        <f t="shared" si="1"/>
        <v>654878.04</v>
      </c>
      <c r="E21" s="348">
        <f t="shared" si="17"/>
        <v>2.7400000000000001E-2</v>
      </c>
      <c r="F21" s="349">
        <f t="shared" si="0"/>
        <v>0</v>
      </c>
      <c r="G21" s="313">
        <f t="shared" si="2"/>
        <v>0</v>
      </c>
      <c r="H21" s="348">
        <f t="shared" si="18"/>
        <v>2.47E-2</v>
      </c>
      <c r="I21" s="349">
        <f t="shared" si="3"/>
        <v>0</v>
      </c>
      <c r="J21" s="313">
        <f t="shared" si="4"/>
        <v>0</v>
      </c>
      <c r="K21" s="348">
        <f t="shared" si="19"/>
        <v>2.1600000000000001E-2</v>
      </c>
      <c r="L21" s="349">
        <f t="shared" si="5"/>
        <v>0</v>
      </c>
      <c r="M21" s="313">
        <f t="shared" si="6"/>
        <v>0</v>
      </c>
      <c r="N21" s="348">
        <f t="shared" si="23"/>
        <v>1.9099999999999999E-2</v>
      </c>
      <c r="O21" s="349">
        <f t="shared" si="7"/>
        <v>0</v>
      </c>
      <c r="P21" s="313">
        <f t="shared" si="8"/>
        <v>0</v>
      </c>
      <c r="Q21" s="348">
        <f t="shared" si="20"/>
        <v>1.7899999999999999E-2</v>
      </c>
      <c r="R21" s="349">
        <f t="shared" si="9"/>
        <v>0</v>
      </c>
      <c r="S21" s="313">
        <f t="shared" si="10"/>
        <v>0</v>
      </c>
      <c r="T21" s="348">
        <f t="shared" si="21"/>
        <v>1.66E-2</v>
      </c>
      <c r="U21" s="349">
        <f t="shared" si="11"/>
        <v>0</v>
      </c>
      <c r="V21" s="313">
        <f t="shared" si="12"/>
        <v>0</v>
      </c>
      <c r="W21" s="348">
        <f t="shared" si="22"/>
        <v>1.3299999999999999E-2</v>
      </c>
      <c r="X21" s="349">
        <f t="shared" si="13"/>
        <v>0</v>
      </c>
      <c r="Y21" s="313">
        <f t="shared" si="14"/>
        <v>0</v>
      </c>
      <c r="Z21" s="314">
        <f t="shared" si="15"/>
        <v>654878.04</v>
      </c>
      <c r="AA21" s="350"/>
    </row>
    <row r="22" spans="1:27" s="319" customFormat="1" ht="13.9" x14ac:dyDescent="0.4">
      <c r="A22" s="525" t="s">
        <v>349</v>
      </c>
      <c r="B22" s="566"/>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7" t="s">
        <v>350</v>
      </c>
      <c r="B24" s="568"/>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State'!$B$15="Yes",'Participating State'!B8,0)</f>
        <v>0</v>
      </c>
      <c r="K27" s="330"/>
      <c r="L27" s="330"/>
      <c r="Z27" s="296"/>
    </row>
    <row r="28" spans="1:27" ht="13.9" x14ac:dyDescent="0.4">
      <c r="A28" s="326" t="s">
        <v>46</v>
      </c>
      <c r="B28" s="327">
        <f>+IF('Participating State'!$B$15="Yes",'Participating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2.5000000000000001E-2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351</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292</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State'!$B$15="Yes",IF('Participating State'!C7&gt;0,'Participating State'!$C$21,0),0)</f>
        <v>0</v>
      </c>
      <c r="E11" s="570"/>
      <c r="F11" s="569">
        <f>+IF('Participating State'!$B$15="Yes",IF('Participating State'!E7&gt;0,'Participating State'!$C$21,0),0)</f>
        <v>0</v>
      </c>
      <c r="G11" s="570"/>
      <c r="H11" s="569">
        <f>+IF('Participating State'!$B$15="Yes",IF('Participating State'!G7&gt;0,'Participating State'!$C$21,0),0)</f>
        <v>0</v>
      </c>
      <c r="I11" s="570"/>
      <c r="J11" s="569">
        <f>+IF('Participating State'!$B$15="Yes",IF('Participating State'!I7&gt;0,'Participating State'!$C$21,0),0)</f>
        <v>0</v>
      </c>
      <c r="K11" s="570"/>
      <c r="L11" s="569">
        <f>+IF('Participating State'!$B$15="Yes",IF('Participating State'!K7&gt;0,'Participating State'!$C$21,0),0)</f>
        <v>0</v>
      </c>
      <c r="M11" s="570"/>
      <c r="N11" s="569">
        <f>+IF('Participating State'!$B$15="Yes",IF('Participating State'!M7&gt;0,'Participating State'!$C$21,0),0)</f>
        <v>0</v>
      </c>
      <c r="O11" s="570"/>
      <c r="P11" s="564">
        <f>+IF('Participating State'!$B$15="Yes",IF('Participating State'!O7&gt;0,'Participating State'!$C$21,0),0)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352</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353</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State'!$B$15="Yes",'Participating State'!B8,0)</f>
        <v>0</v>
      </c>
      <c r="Q19" s="296"/>
      <c r="R19" s="45"/>
    </row>
    <row r="20" spans="1:18" ht="13.9" x14ac:dyDescent="0.4">
      <c r="A20" s="326" t="s">
        <v>46</v>
      </c>
      <c r="B20" s="327">
        <f>+IF('Participating State'!$B$15="Yes",'Participating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415</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6"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354</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240</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State'!$B$15="Yes",IF('Participating State'!C7&gt;0,'Participating State'!$C$22,0),0)</f>
        <v>0</v>
      </c>
      <c r="E11" s="570"/>
      <c r="F11" s="569">
        <f>+IF('Participating State'!$B$15="Yes",IF('Participating State'!E7&gt;0,'Participating State'!$C$22,0),0)</f>
        <v>0</v>
      </c>
      <c r="G11" s="570"/>
      <c r="H11" s="569">
        <f>+IF('Participating State'!$B$15="Yes",IF('Participating State'!G7&gt;0,'Participating State'!$C$22,0),0)</f>
        <v>0</v>
      </c>
      <c r="I11" s="570"/>
      <c r="J11" s="569">
        <f>+IF('Participating State'!$B$15="Yes",IF('Participating State'!I7&gt;0,'Participating State'!$C$22,0),0)</f>
        <v>0</v>
      </c>
      <c r="K11" s="570"/>
      <c r="L11" s="569">
        <f>+IF('Participating State'!$B$15="Yes",IF('Participating State'!K7&gt;0,'Participating State'!$C$22,0),0)</f>
        <v>0</v>
      </c>
      <c r="M11" s="570"/>
      <c r="N11" s="569">
        <f>+IF('Participating State'!$B$15="Yes",IF('Participating State'!M7&gt;0,'Participating State'!$C$22,0),0)</f>
        <v>0</v>
      </c>
      <c r="O11" s="570"/>
      <c r="P11" s="564">
        <f>+IF('Participating State'!$B$15="Yes",IF('Participating State'!O7&gt;0,'Participating State'!$C$22,0),0)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0"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0"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0"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0"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0"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0"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0"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0"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5" t="s">
        <v>355</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356</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State'!$B$15="Yes",'Participating State'!B8,0)</f>
        <v>0</v>
      </c>
      <c r="R27" s="296"/>
    </row>
    <row r="28" spans="1:19" ht="13.9" x14ac:dyDescent="0.4">
      <c r="A28" s="326" t="s">
        <v>46</v>
      </c>
      <c r="B28" s="327">
        <f>+IF('Participating State'!$B$15="Yes",'Participating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7" t="s">
        <v>416</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357</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293</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State'!$B$16="Yes",'Participating State'!C7,0)</f>
        <v>0</v>
      </c>
      <c r="F10" s="570"/>
      <c r="G10" s="564">
        <f>+IF('Participating State'!$B$16="Yes",'Participating State'!E7,0)</f>
        <v>0</v>
      </c>
      <c r="H10" s="571"/>
      <c r="I10" s="564">
        <f>+IF('Participating State'!$B$16="Yes",'Participating State'!G7,0)</f>
        <v>0</v>
      </c>
      <c r="J10" s="571"/>
      <c r="K10" s="564">
        <f>+IF('Participating State'!$B$16="Yes",'Participating State'!I7,0)</f>
        <v>0</v>
      </c>
      <c r="L10" s="571"/>
      <c r="M10" s="564">
        <f>+IF('Participating State'!$B$16="Yes",'Participating State'!K7,0)</f>
        <v>0</v>
      </c>
      <c r="N10" s="571"/>
      <c r="O10" s="564">
        <f>+IF('Participating State'!$B$16="Yes",'Participating State'!M7,0)</f>
        <v>0</v>
      </c>
      <c r="P10" s="571"/>
      <c r="Q10" s="564">
        <f>+IF('Participating State'!$B$16="Yes",'Participating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1000000</v>
      </c>
      <c r="D12" s="312">
        <f>C12*B22</f>
        <v>1000000</v>
      </c>
      <c r="E12" s="29">
        <f>ROUND($C$24*E$25,4)</f>
        <v>0.5</v>
      </c>
      <c r="F12" s="313">
        <f>MAX(ROUND(((E$10)*E12)*B22,2),0)</f>
        <v>0</v>
      </c>
      <c r="G12" s="29">
        <f>ROUND($C$24*G$25,4)</f>
        <v>0.45</v>
      </c>
      <c r="H12" s="313">
        <f>MAX(ROUND(((G$10)*G12)*B22,2),0)</f>
        <v>0</v>
      </c>
      <c r="I12" s="29">
        <f>ROUND($C$24*I$25,4)</f>
        <v>0.4</v>
      </c>
      <c r="J12" s="313">
        <f>MAX(ROUND(((I$10)*I12)*B22,2),0)</f>
        <v>0</v>
      </c>
      <c r="K12" s="29">
        <f>ROUND($C$24*K$25,4)</f>
        <v>0.35</v>
      </c>
      <c r="L12" s="313">
        <f>MAX(ROUND(((K$10)*K12)*B22,2),0)</f>
        <v>0</v>
      </c>
      <c r="M12" s="29">
        <f>ROUND($C$24*M$25,4)</f>
        <v>0.32500000000000001</v>
      </c>
      <c r="N12" s="313">
        <f>MAX(ROUND(((M$10)*M12)*B22,2),0)</f>
        <v>0</v>
      </c>
      <c r="O12" s="29">
        <f>ROUND($C$24*O$25,4)</f>
        <v>0.3</v>
      </c>
      <c r="P12" s="313">
        <f>MAX(ROUND(((O$10)*O12)*B22,2),0)</f>
        <v>0</v>
      </c>
      <c r="Q12" s="29">
        <f>ROUND($C$24*Q$25,4)</f>
        <v>0.25</v>
      </c>
      <c r="R12" s="314">
        <f>MAX(ROUND(((Q$10)*Q12)*B22,2),0)</f>
        <v>0</v>
      </c>
    </row>
    <row r="13" spans="1:19" s="319" customFormat="1" ht="13.9" x14ac:dyDescent="0.4">
      <c r="A13" s="525" t="s">
        <v>358</v>
      </c>
      <c r="B13" s="566"/>
      <c r="C13" s="315">
        <f>D12</f>
        <v>1000000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359</v>
      </c>
      <c r="B15" s="568"/>
      <c r="C15" s="320">
        <f>SUM(E13:R13)+C13</f>
        <v>1000000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State'!$B$16="Yes",'Participating State'!B8,0)</f>
        <v>0</v>
      </c>
      <c r="C18" s="323"/>
      <c r="D18" s="297"/>
      <c r="E18" s="324"/>
      <c r="P18" s="308"/>
      <c r="R18" s="296"/>
    </row>
    <row r="19" spans="1:39" ht="14.25" x14ac:dyDescent="0.45">
      <c r="A19" s="326" t="s">
        <v>46</v>
      </c>
      <c r="B19" s="327">
        <f>+IF('Participating State'!$B$16="Yes",'Participating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0.5</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9"/>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53.73046875" style="1" customWidth="1"/>
    <col min="2" max="2" width="12.86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360</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294</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State'!$B$16="Yes",'Participating State'!C7,0)</f>
        <v>0</v>
      </c>
      <c r="F11" s="575"/>
      <c r="G11" s="570"/>
      <c r="H11" s="569">
        <f>+IF('Participating State'!$B$16="Yes",'Participating State'!E7,0)</f>
        <v>0</v>
      </c>
      <c r="I11" s="575"/>
      <c r="J11" s="570"/>
      <c r="K11" s="569">
        <f>+IF('Participating State'!$B$16="Yes",'Participating State'!G7,0)</f>
        <v>0</v>
      </c>
      <c r="L11" s="575"/>
      <c r="M11" s="570"/>
      <c r="N11" s="569">
        <f>+IF('Participating State'!$B$16="Yes",'Participating State'!I7,0)</f>
        <v>0</v>
      </c>
      <c r="O11" s="575"/>
      <c r="P11" s="570"/>
      <c r="Q11" s="569">
        <f>+IF('Participating State'!$B$16="Yes",'Participating State'!K7,0)</f>
        <v>0</v>
      </c>
      <c r="R11" s="575"/>
      <c r="S11" s="570"/>
      <c r="T11" s="569">
        <f>+IF('Participating State'!$B$16="Yes",'Participating State'!M7,0)</f>
        <v>0</v>
      </c>
      <c r="U11" s="575"/>
      <c r="V11" s="570"/>
      <c r="W11" s="564">
        <f>+IF('Participating State'!$B$16="Yes",'Participating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100000</v>
      </c>
      <c r="D13" s="313">
        <f>(C13*12)*$B$31</f>
        <v>1200000</v>
      </c>
      <c r="E13" s="348">
        <f>ROUND($C$34*E$35,4)</f>
        <v>0.15</v>
      </c>
      <c r="F13" s="349">
        <f t="shared" ref="F13:F21" si="0">MAX(ROUND(((E$11)*E13)*$B$31,2),0)</f>
        <v>0</v>
      </c>
      <c r="G13" s="313">
        <f>F13*12</f>
        <v>0</v>
      </c>
      <c r="H13" s="348">
        <f>ROUND($C$34*H$35,4)</f>
        <v>0.13500000000000001</v>
      </c>
      <c r="I13" s="349">
        <f>MAX(ROUND(((H$11)*H13)*$B$31,2),0)</f>
        <v>0</v>
      </c>
      <c r="J13" s="313">
        <f>I13*12</f>
        <v>0</v>
      </c>
      <c r="K13" s="348">
        <f>ROUND($C$34*K$35,4)</f>
        <v>0.12</v>
      </c>
      <c r="L13" s="349">
        <f>MAX(ROUND(((K$11)*K13)*$B$31,2),0)</f>
        <v>0</v>
      </c>
      <c r="M13" s="313">
        <f>L13*12</f>
        <v>0</v>
      </c>
      <c r="N13" s="348">
        <f>ROUND($C$34*N$35,4)</f>
        <v>0.105</v>
      </c>
      <c r="O13" s="349">
        <f>MAX(ROUND(((N$11)*N13)*$B$31,2),0)</f>
        <v>0</v>
      </c>
      <c r="P13" s="313">
        <f>O13*12</f>
        <v>0</v>
      </c>
      <c r="Q13" s="348">
        <f>ROUND($C$34*Q$35,4)</f>
        <v>9.7500000000000003E-2</v>
      </c>
      <c r="R13" s="349">
        <f>MAX(ROUND(((Q$11)*Q13)*$B$31,2),0)</f>
        <v>0</v>
      </c>
      <c r="S13" s="313">
        <f>R13*12</f>
        <v>0</v>
      </c>
      <c r="T13" s="348">
        <f>ROUND($C$34*T$35,4)</f>
        <v>0.09</v>
      </c>
      <c r="U13" s="349">
        <f>MAX(ROUND(((T$11)*T13)*$B$31,2),0)</f>
        <v>0</v>
      </c>
      <c r="V13" s="313">
        <f>U13*12</f>
        <v>0</v>
      </c>
      <c r="W13" s="348">
        <f>ROUND($C$34*W$35,4)</f>
        <v>7.4999999999999997E-2</v>
      </c>
      <c r="X13" s="349">
        <f>MAX(ROUND(((W$11)*W13)*$B$31,2),0)</f>
        <v>0</v>
      </c>
      <c r="Y13" s="313">
        <f>X13*12</f>
        <v>0</v>
      </c>
      <c r="Z13" s="314">
        <f>D13+G13+J13+M13+P13+S13+V13+Y13</f>
        <v>1200000</v>
      </c>
      <c r="AA13" s="350"/>
    </row>
    <row r="14" spans="1:27" x14ac:dyDescent="0.35">
      <c r="A14" s="550" t="s">
        <v>33</v>
      </c>
      <c r="B14" s="572"/>
      <c r="C14" s="347">
        <f>ROUND(C13*(1+$C$33),2)</f>
        <v>101100</v>
      </c>
      <c r="D14" s="313">
        <f t="shared" ref="D14:D21" si="1">(C14*12)*$B$31</f>
        <v>1213200</v>
      </c>
      <c r="E14" s="348">
        <f>ROUND(E13*((1+$C$33)),4)</f>
        <v>0.1517</v>
      </c>
      <c r="F14" s="349">
        <f t="shared" si="0"/>
        <v>0</v>
      </c>
      <c r="G14" s="313">
        <f t="shared" ref="G14:G21" si="2">F14*12</f>
        <v>0</v>
      </c>
      <c r="H14" s="348">
        <f>ROUND(H13*((1+$C$33)),4)</f>
        <v>0.13650000000000001</v>
      </c>
      <c r="I14" s="349">
        <f t="shared" ref="I14:I21" si="3">MAX(ROUND(((H$11)*H14)*$B$31,2),0)</f>
        <v>0</v>
      </c>
      <c r="J14" s="313">
        <f t="shared" ref="J14:J21" si="4">I14*12</f>
        <v>0</v>
      </c>
      <c r="K14" s="348">
        <f>ROUND(K13*(1+$C$33),4)</f>
        <v>0.12130000000000001</v>
      </c>
      <c r="L14" s="349">
        <f t="shared" ref="L14:L21" si="5">MAX(ROUND(((K$11)*K14)*$B$31,2),0)</f>
        <v>0</v>
      </c>
      <c r="M14" s="313">
        <f t="shared" ref="M14:M21" si="6">L14*12</f>
        <v>0</v>
      </c>
      <c r="N14" s="348">
        <f>ROUND(N13*(1+$C$33),4)</f>
        <v>0.1062</v>
      </c>
      <c r="O14" s="349">
        <f t="shared" ref="O14:O21" si="7">MAX(ROUND(((N$11)*N14)*$B$31,2),0)</f>
        <v>0</v>
      </c>
      <c r="P14" s="313">
        <f t="shared" ref="P14:P21" si="8">O14*12</f>
        <v>0</v>
      </c>
      <c r="Q14" s="348">
        <f>ROUND(Q13*(1+$C$33),4)</f>
        <v>9.8599999999999993E-2</v>
      </c>
      <c r="R14" s="349">
        <f t="shared" ref="R14:R21" si="9">MAX(ROUND(((Q$11)*Q14)*$B$31,2),0)</f>
        <v>0</v>
      </c>
      <c r="S14" s="313">
        <f t="shared" ref="S14:S21" si="10">R14*12</f>
        <v>0</v>
      </c>
      <c r="T14" s="348">
        <f>ROUND(T13*(1+$C$33),4)</f>
        <v>9.0999999999999998E-2</v>
      </c>
      <c r="U14" s="349">
        <f t="shared" ref="U14:U21" si="11">MAX(ROUND(((T$11)*T14)*$B$31,2),0)</f>
        <v>0</v>
      </c>
      <c r="V14" s="313">
        <f t="shared" ref="V14:V21" si="12">U14*12</f>
        <v>0</v>
      </c>
      <c r="W14" s="348">
        <f>ROUND(W13*(1+$C$33),4)</f>
        <v>7.5800000000000006E-2</v>
      </c>
      <c r="X14" s="349">
        <f t="shared" ref="X14:X21" si="13">MAX(ROUND(((W$11)*W14)*$B$31,2),0)</f>
        <v>0</v>
      </c>
      <c r="Y14" s="313">
        <f t="shared" ref="Y14:Y21" si="14">X14*12</f>
        <v>0</v>
      </c>
      <c r="Z14" s="314">
        <f t="shared" ref="Z14:Z21" si="15">D14+G14+J14+M14+P14+S14+V14+Y14</f>
        <v>1213200</v>
      </c>
      <c r="AA14" s="350"/>
    </row>
    <row r="15" spans="1:27" x14ac:dyDescent="0.35">
      <c r="A15" s="550" t="s">
        <v>34</v>
      </c>
      <c r="B15" s="572"/>
      <c r="C15" s="347">
        <f t="shared" ref="C15:C21" si="16">ROUND(C14*(1+$C$33),2)</f>
        <v>102212.1</v>
      </c>
      <c r="D15" s="313">
        <f t="shared" si="1"/>
        <v>1226545.2000000002</v>
      </c>
      <c r="E15" s="348">
        <f t="shared" ref="E15:E21" si="17">ROUND(E14*(1+$C$33),4)</f>
        <v>0.15340000000000001</v>
      </c>
      <c r="F15" s="349">
        <f t="shared" si="0"/>
        <v>0</v>
      </c>
      <c r="G15" s="313">
        <f t="shared" si="2"/>
        <v>0</v>
      </c>
      <c r="H15" s="348">
        <f t="shared" ref="H15:H21" si="18">ROUND(H14*(1+$C$33),4)</f>
        <v>0.13800000000000001</v>
      </c>
      <c r="I15" s="349">
        <f t="shared" si="3"/>
        <v>0</v>
      </c>
      <c r="J15" s="313">
        <f t="shared" si="4"/>
        <v>0</v>
      </c>
      <c r="K15" s="348">
        <f t="shared" ref="K15:K21" si="19">ROUND(K14*(1+$C$33),4)</f>
        <v>0.1226</v>
      </c>
      <c r="L15" s="349">
        <f t="shared" si="5"/>
        <v>0</v>
      </c>
      <c r="M15" s="313">
        <f t="shared" si="6"/>
        <v>0</v>
      </c>
      <c r="N15" s="348">
        <f>ROUND(N14*(1+$C$33),4)</f>
        <v>0.1074</v>
      </c>
      <c r="O15" s="349">
        <f t="shared" si="7"/>
        <v>0</v>
      </c>
      <c r="P15" s="313">
        <f t="shared" si="8"/>
        <v>0</v>
      </c>
      <c r="Q15" s="348">
        <f t="shared" ref="Q15:Q21" si="20">ROUND(Q14*(1+$C$33),4)</f>
        <v>9.9699999999999997E-2</v>
      </c>
      <c r="R15" s="349">
        <f t="shared" si="9"/>
        <v>0</v>
      </c>
      <c r="S15" s="313">
        <f t="shared" si="10"/>
        <v>0</v>
      </c>
      <c r="T15" s="348">
        <f t="shared" ref="T15:T21" si="21">ROUND(T14*(1+$C$33),4)</f>
        <v>9.1999999999999998E-2</v>
      </c>
      <c r="U15" s="349">
        <f t="shared" si="11"/>
        <v>0</v>
      </c>
      <c r="V15" s="313">
        <f t="shared" si="12"/>
        <v>0</v>
      </c>
      <c r="W15" s="348">
        <f t="shared" ref="W15:W21" si="22">ROUND(W14*(1+$C$33),4)</f>
        <v>7.6600000000000001E-2</v>
      </c>
      <c r="X15" s="349">
        <f t="shared" si="13"/>
        <v>0</v>
      </c>
      <c r="Y15" s="313">
        <f t="shared" si="14"/>
        <v>0</v>
      </c>
      <c r="Z15" s="314">
        <f t="shared" si="15"/>
        <v>1226545.2000000002</v>
      </c>
      <c r="AA15" s="350"/>
    </row>
    <row r="16" spans="1:27" x14ac:dyDescent="0.35">
      <c r="A16" s="550" t="s">
        <v>35</v>
      </c>
      <c r="B16" s="572"/>
      <c r="C16" s="347">
        <f t="shared" si="16"/>
        <v>103336.43</v>
      </c>
      <c r="D16" s="313">
        <f t="shared" si="1"/>
        <v>1240037.1599999999</v>
      </c>
      <c r="E16" s="348">
        <f t="shared" si="17"/>
        <v>0.15509999999999999</v>
      </c>
      <c r="F16" s="349">
        <f t="shared" si="0"/>
        <v>0</v>
      </c>
      <c r="G16" s="313">
        <f t="shared" si="2"/>
        <v>0</v>
      </c>
      <c r="H16" s="348">
        <f t="shared" si="18"/>
        <v>0.13950000000000001</v>
      </c>
      <c r="I16" s="349">
        <f t="shared" si="3"/>
        <v>0</v>
      </c>
      <c r="J16" s="313">
        <f t="shared" si="4"/>
        <v>0</v>
      </c>
      <c r="K16" s="348">
        <f t="shared" si="19"/>
        <v>0.1239</v>
      </c>
      <c r="L16" s="349">
        <f t="shared" si="5"/>
        <v>0</v>
      </c>
      <c r="M16" s="313">
        <f t="shared" si="6"/>
        <v>0</v>
      </c>
      <c r="N16" s="348">
        <f t="shared" ref="N16:N21" si="23">ROUND(N15*(1+$C$33),4)</f>
        <v>0.1086</v>
      </c>
      <c r="O16" s="349">
        <f t="shared" si="7"/>
        <v>0</v>
      </c>
      <c r="P16" s="313">
        <f t="shared" si="8"/>
        <v>0</v>
      </c>
      <c r="Q16" s="348">
        <f t="shared" si="20"/>
        <v>0.1008</v>
      </c>
      <c r="R16" s="349">
        <f t="shared" si="9"/>
        <v>0</v>
      </c>
      <c r="S16" s="313">
        <f t="shared" si="10"/>
        <v>0</v>
      </c>
      <c r="T16" s="348">
        <f t="shared" si="21"/>
        <v>9.2999999999999999E-2</v>
      </c>
      <c r="U16" s="349">
        <f t="shared" si="11"/>
        <v>0</v>
      </c>
      <c r="V16" s="313">
        <f t="shared" si="12"/>
        <v>0</v>
      </c>
      <c r="W16" s="348">
        <f t="shared" si="22"/>
        <v>7.7399999999999997E-2</v>
      </c>
      <c r="X16" s="349">
        <f t="shared" si="13"/>
        <v>0</v>
      </c>
      <c r="Y16" s="313">
        <f t="shared" si="14"/>
        <v>0</v>
      </c>
      <c r="Z16" s="314">
        <f t="shared" si="15"/>
        <v>1240037.1599999999</v>
      </c>
      <c r="AA16" s="350"/>
    </row>
    <row r="17" spans="1:27" x14ac:dyDescent="0.35">
      <c r="A17" s="550" t="s">
        <v>36</v>
      </c>
      <c r="B17" s="572"/>
      <c r="C17" s="347">
        <f t="shared" si="16"/>
        <v>104473.13</v>
      </c>
      <c r="D17" s="313">
        <f t="shared" si="1"/>
        <v>1253677.56</v>
      </c>
      <c r="E17" s="348">
        <f t="shared" si="17"/>
        <v>0.15679999999999999</v>
      </c>
      <c r="F17" s="349">
        <f t="shared" si="0"/>
        <v>0</v>
      </c>
      <c r="G17" s="313">
        <f t="shared" si="2"/>
        <v>0</v>
      </c>
      <c r="H17" s="348">
        <f t="shared" si="18"/>
        <v>0.14099999999999999</v>
      </c>
      <c r="I17" s="349">
        <f t="shared" si="3"/>
        <v>0</v>
      </c>
      <c r="J17" s="313">
        <f t="shared" si="4"/>
        <v>0</v>
      </c>
      <c r="K17" s="348">
        <f>ROUND(K16*(1+$C$33),4)</f>
        <v>0.12529999999999999</v>
      </c>
      <c r="L17" s="349">
        <f t="shared" si="5"/>
        <v>0</v>
      </c>
      <c r="M17" s="313">
        <f t="shared" si="6"/>
        <v>0</v>
      </c>
      <c r="N17" s="348">
        <f t="shared" si="23"/>
        <v>0.10979999999999999</v>
      </c>
      <c r="O17" s="349">
        <f t="shared" si="7"/>
        <v>0</v>
      </c>
      <c r="P17" s="313">
        <f t="shared" si="8"/>
        <v>0</v>
      </c>
      <c r="Q17" s="348">
        <f t="shared" si="20"/>
        <v>0.1019</v>
      </c>
      <c r="R17" s="349">
        <f t="shared" si="9"/>
        <v>0</v>
      </c>
      <c r="S17" s="313">
        <f t="shared" si="10"/>
        <v>0</v>
      </c>
      <c r="T17" s="348">
        <f t="shared" si="21"/>
        <v>9.4E-2</v>
      </c>
      <c r="U17" s="349">
        <f t="shared" si="11"/>
        <v>0</v>
      </c>
      <c r="V17" s="313">
        <f t="shared" si="12"/>
        <v>0</v>
      </c>
      <c r="W17" s="348">
        <f t="shared" si="22"/>
        <v>7.8299999999999995E-2</v>
      </c>
      <c r="X17" s="349">
        <f t="shared" si="13"/>
        <v>0</v>
      </c>
      <c r="Y17" s="313">
        <f t="shared" si="14"/>
        <v>0</v>
      </c>
      <c r="Z17" s="314">
        <f t="shared" si="15"/>
        <v>1253677.56</v>
      </c>
      <c r="AA17" s="350"/>
    </row>
    <row r="18" spans="1:27" x14ac:dyDescent="0.35">
      <c r="A18" s="550" t="s">
        <v>37</v>
      </c>
      <c r="B18" s="572"/>
      <c r="C18" s="347">
        <f t="shared" si="16"/>
        <v>105622.33</v>
      </c>
      <c r="D18" s="313">
        <f t="shared" si="1"/>
        <v>1267467.96</v>
      </c>
      <c r="E18" s="348">
        <f t="shared" si="17"/>
        <v>0.1585</v>
      </c>
      <c r="F18" s="349">
        <f t="shared" si="0"/>
        <v>0</v>
      </c>
      <c r="G18" s="313">
        <f t="shared" si="2"/>
        <v>0</v>
      </c>
      <c r="H18" s="348">
        <f t="shared" si="18"/>
        <v>0.1426</v>
      </c>
      <c r="I18" s="349">
        <f t="shared" si="3"/>
        <v>0</v>
      </c>
      <c r="J18" s="313">
        <f t="shared" si="4"/>
        <v>0</v>
      </c>
      <c r="K18" s="348">
        <f t="shared" si="19"/>
        <v>0.12670000000000001</v>
      </c>
      <c r="L18" s="349">
        <f t="shared" si="5"/>
        <v>0</v>
      </c>
      <c r="M18" s="313">
        <f t="shared" si="6"/>
        <v>0</v>
      </c>
      <c r="N18" s="348">
        <f t="shared" si="23"/>
        <v>0.111</v>
      </c>
      <c r="O18" s="349">
        <f t="shared" si="7"/>
        <v>0</v>
      </c>
      <c r="P18" s="313">
        <f t="shared" si="8"/>
        <v>0</v>
      </c>
      <c r="Q18" s="348">
        <f t="shared" si="20"/>
        <v>0.10299999999999999</v>
      </c>
      <c r="R18" s="349">
        <f t="shared" si="9"/>
        <v>0</v>
      </c>
      <c r="S18" s="313">
        <f t="shared" si="10"/>
        <v>0</v>
      </c>
      <c r="T18" s="348">
        <f t="shared" si="21"/>
        <v>9.5000000000000001E-2</v>
      </c>
      <c r="U18" s="349">
        <f t="shared" si="11"/>
        <v>0</v>
      </c>
      <c r="V18" s="313">
        <f t="shared" si="12"/>
        <v>0</v>
      </c>
      <c r="W18" s="348">
        <f t="shared" si="22"/>
        <v>7.9200000000000007E-2</v>
      </c>
      <c r="X18" s="349">
        <f t="shared" si="13"/>
        <v>0</v>
      </c>
      <c r="Y18" s="313">
        <f t="shared" si="14"/>
        <v>0</v>
      </c>
      <c r="Z18" s="314">
        <f t="shared" si="15"/>
        <v>1267467.96</v>
      </c>
      <c r="AA18" s="350"/>
    </row>
    <row r="19" spans="1:27" x14ac:dyDescent="0.35">
      <c r="A19" s="550" t="s">
        <v>38</v>
      </c>
      <c r="B19" s="572"/>
      <c r="C19" s="347">
        <f t="shared" si="16"/>
        <v>106784.18</v>
      </c>
      <c r="D19" s="313">
        <f t="shared" si="1"/>
        <v>1281410.1599999999</v>
      </c>
      <c r="E19" s="348">
        <f t="shared" si="17"/>
        <v>0.16020000000000001</v>
      </c>
      <c r="F19" s="349">
        <f t="shared" si="0"/>
        <v>0</v>
      </c>
      <c r="G19" s="313">
        <f t="shared" si="2"/>
        <v>0</v>
      </c>
      <c r="H19" s="348">
        <f t="shared" si="18"/>
        <v>0.14419999999999999</v>
      </c>
      <c r="I19" s="349">
        <f t="shared" si="3"/>
        <v>0</v>
      </c>
      <c r="J19" s="313">
        <f t="shared" si="4"/>
        <v>0</v>
      </c>
      <c r="K19" s="348">
        <f t="shared" si="19"/>
        <v>0.12809999999999999</v>
      </c>
      <c r="L19" s="349">
        <f t="shared" si="5"/>
        <v>0</v>
      </c>
      <c r="M19" s="313">
        <f t="shared" si="6"/>
        <v>0</v>
      </c>
      <c r="N19" s="348">
        <f t="shared" si="23"/>
        <v>0.11219999999999999</v>
      </c>
      <c r="O19" s="349">
        <f t="shared" si="7"/>
        <v>0</v>
      </c>
      <c r="P19" s="313">
        <f t="shared" si="8"/>
        <v>0</v>
      </c>
      <c r="Q19" s="348">
        <f t="shared" si="20"/>
        <v>0.1041</v>
      </c>
      <c r="R19" s="349">
        <f t="shared" si="9"/>
        <v>0</v>
      </c>
      <c r="S19" s="313">
        <f t="shared" si="10"/>
        <v>0</v>
      </c>
      <c r="T19" s="348">
        <f t="shared" si="21"/>
        <v>9.6000000000000002E-2</v>
      </c>
      <c r="U19" s="349">
        <f t="shared" si="11"/>
        <v>0</v>
      </c>
      <c r="V19" s="313">
        <f t="shared" si="12"/>
        <v>0</v>
      </c>
      <c r="W19" s="348">
        <f t="shared" si="22"/>
        <v>8.0100000000000005E-2</v>
      </c>
      <c r="X19" s="349">
        <f t="shared" si="13"/>
        <v>0</v>
      </c>
      <c r="Y19" s="313">
        <f t="shared" si="14"/>
        <v>0</v>
      </c>
      <c r="Z19" s="314">
        <f t="shared" si="15"/>
        <v>1281410.1599999999</v>
      </c>
      <c r="AA19" s="350"/>
    </row>
    <row r="20" spans="1:27" x14ac:dyDescent="0.35">
      <c r="A20" s="550" t="s">
        <v>39</v>
      </c>
      <c r="B20" s="572"/>
      <c r="C20" s="347">
        <f t="shared" si="16"/>
        <v>107958.81</v>
      </c>
      <c r="D20" s="313">
        <f t="shared" si="1"/>
        <v>1295505.72</v>
      </c>
      <c r="E20" s="348">
        <f t="shared" si="17"/>
        <v>0.16200000000000001</v>
      </c>
      <c r="F20" s="349">
        <f t="shared" si="0"/>
        <v>0</v>
      </c>
      <c r="G20" s="313">
        <f t="shared" si="2"/>
        <v>0</v>
      </c>
      <c r="H20" s="348">
        <f t="shared" si="18"/>
        <v>0.14580000000000001</v>
      </c>
      <c r="I20" s="349">
        <f t="shared" si="3"/>
        <v>0</v>
      </c>
      <c r="J20" s="313">
        <f t="shared" si="4"/>
        <v>0</v>
      </c>
      <c r="K20" s="348">
        <f t="shared" si="19"/>
        <v>0.1295</v>
      </c>
      <c r="L20" s="349">
        <f t="shared" si="5"/>
        <v>0</v>
      </c>
      <c r="M20" s="313">
        <f t="shared" si="6"/>
        <v>0</v>
      </c>
      <c r="N20" s="348">
        <f t="shared" si="23"/>
        <v>0.1134</v>
      </c>
      <c r="O20" s="349">
        <f t="shared" si="7"/>
        <v>0</v>
      </c>
      <c r="P20" s="313">
        <f t="shared" si="8"/>
        <v>0</v>
      </c>
      <c r="Q20" s="348">
        <f t="shared" si="20"/>
        <v>0.1052</v>
      </c>
      <c r="R20" s="349">
        <f t="shared" si="9"/>
        <v>0</v>
      </c>
      <c r="S20" s="313">
        <f t="shared" si="10"/>
        <v>0</v>
      </c>
      <c r="T20" s="348">
        <f t="shared" si="21"/>
        <v>9.7100000000000006E-2</v>
      </c>
      <c r="U20" s="349">
        <f t="shared" si="11"/>
        <v>0</v>
      </c>
      <c r="V20" s="313">
        <f t="shared" si="12"/>
        <v>0</v>
      </c>
      <c r="W20" s="348">
        <f t="shared" si="22"/>
        <v>8.1000000000000003E-2</v>
      </c>
      <c r="X20" s="349">
        <f t="shared" si="13"/>
        <v>0</v>
      </c>
      <c r="Y20" s="313">
        <f t="shared" si="14"/>
        <v>0</v>
      </c>
      <c r="Z20" s="314">
        <f t="shared" si="15"/>
        <v>1295505.72</v>
      </c>
      <c r="AA20" s="350"/>
    </row>
    <row r="21" spans="1:27" x14ac:dyDescent="0.35">
      <c r="A21" s="550" t="s">
        <v>40</v>
      </c>
      <c r="B21" s="572"/>
      <c r="C21" s="347">
        <f t="shared" si="16"/>
        <v>109146.36</v>
      </c>
      <c r="D21" s="313">
        <f t="shared" si="1"/>
        <v>1309756.32</v>
      </c>
      <c r="E21" s="348">
        <f t="shared" si="17"/>
        <v>0.1638</v>
      </c>
      <c r="F21" s="349">
        <f t="shared" si="0"/>
        <v>0</v>
      </c>
      <c r="G21" s="313">
        <f t="shared" si="2"/>
        <v>0</v>
      </c>
      <c r="H21" s="348">
        <f t="shared" si="18"/>
        <v>0.1474</v>
      </c>
      <c r="I21" s="349">
        <f t="shared" si="3"/>
        <v>0</v>
      </c>
      <c r="J21" s="313">
        <f t="shared" si="4"/>
        <v>0</v>
      </c>
      <c r="K21" s="348">
        <f t="shared" si="19"/>
        <v>0.13089999999999999</v>
      </c>
      <c r="L21" s="349">
        <f t="shared" si="5"/>
        <v>0</v>
      </c>
      <c r="M21" s="313">
        <f t="shared" si="6"/>
        <v>0</v>
      </c>
      <c r="N21" s="348">
        <f t="shared" si="23"/>
        <v>0.11459999999999999</v>
      </c>
      <c r="O21" s="349">
        <f t="shared" si="7"/>
        <v>0</v>
      </c>
      <c r="P21" s="313">
        <f t="shared" si="8"/>
        <v>0</v>
      </c>
      <c r="Q21" s="348">
        <f t="shared" si="20"/>
        <v>0.10639999999999999</v>
      </c>
      <c r="R21" s="349">
        <f t="shared" si="9"/>
        <v>0</v>
      </c>
      <c r="S21" s="313">
        <f t="shared" si="10"/>
        <v>0</v>
      </c>
      <c r="T21" s="348">
        <f t="shared" si="21"/>
        <v>9.8199999999999996E-2</v>
      </c>
      <c r="U21" s="349">
        <f t="shared" si="11"/>
        <v>0</v>
      </c>
      <c r="V21" s="313">
        <f t="shared" si="12"/>
        <v>0</v>
      </c>
      <c r="W21" s="348">
        <f t="shared" si="22"/>
        <v>8.1900000000000001E-2</v>
      </c>
      <c r="X21" s="349">
        <f t="shared" si="13"/>
        <v>0</v>
      </c>
      <c r="Y21" s="313">
        <f t="shared" si="14"/>
        <v>0</v>
      </c>
      <c r="Z21" s="314">
        <f t="shared" si="15"/>
        <v>1309756.32</v>
      </c>
      <c r="AA21" s="350"/>
    </row>
    <row r="22" spans="1:27" s="319" customFormat="1" ht="13.9" x14ac:dyDescent="0.4">
      <c r="A22" s="525" t="s">
        <v>361</v>
      </c>
      <c r="B22" s="566"/>
      <c r="C22" s="215"/>
      <c r="D22" s="194">
        <f>SUM(D13:D21)</f>
        <v>11287600.08</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11287600.08</v>
      </c>
    </row>
    <row r="23" spans="1:27" ht="13.9" thickBot="1" x14ac:dyDescent="0.4">
      <c r="A23" s="45"/>
      <c r="Z23" s="296"/>
    </row>
    <row r="24" spans="1:27" ht="14.25" thickBot="1" x14ac:dyDescent="0.45">
      <c r="A24" s="567" t="s">
        <v>362</v>
      </c>
      <c r="B24" s="568"/>
      <c r="C24" s="320">
        <f>Z22</f>
        <v>11287600.08</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State'!$B$16="Yes",'Participating State'!B8,0)</f>
        <v>0</v>
      </c>
      <c r="K27" s="330"/>
      <c r="L27" s="330"/>
      <c r="Z27" s="296"/>
    </row>
    <row r="28" spans="1:27" ht="13.9" x14ac:dyDescent="0.4">
      <c r="A28" s="326" t="s">
        <v>46</v>
      </c>
      <c r="B28" s="327">
        <f>+IF('Participating State'!$B$16="Yes",'Participating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f>0.15</f>
        <v>0.15</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363</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295</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State'!$B$16="Yes",IF('Participating State'!C7&gt;0,'Participating State'!$D$21,0),0)</f>
        <v>0</v>
      </c>
      <c r="E11" s="570"/>
      <c r="F11" s="569">
        <f>+IF('Participating State'!$B$16="Yes",IF('Participating State'!E7&gt;0,'Participating State'!$D$21,0),0)</f>
        <v>0</v>
      </c>
      <c r="G11" s="570"/>
      <c r="H11" s="569">
        <f>+IF('Participating State'!$B$16="Yes",IF('Participating State'!G7&gt;0,'Participating State'!$D$21,0),0)</f>
        <v>0</v>
      </c>
      <c r="I11" s="570"/>
      <c r="J11" s="569">
        <f>+IF('Participating State'!$B$16="Yes",IF('Participating State'!I7&gt;0,'Participating State'!$D$21,0),0)</f>
        <v>0</v>
      </c>
      <c r="K11" s="570"/>
      <c r="L11" s="569">
        <f>+IF('Participating State'!$B$16="Yes",IF('Participating State'!K7&gt;0,'Participating State'!$D$21,0),0)</f>
        <v>0</v>
      </c>
      <c r="M11" s="570"/>
      <c r="N11" s="569">
        <f>+IF('Participating State'!$B$16="Yes",IF('Participating State'!M7&gt;0,'Participating State'!$D$21,0),0)</f>
        <v>0</v>
      </c>
      <c r="O11" s="570"/>
      <c r="P11" s="564">
        <f>+IF('Participating State'!$B$16="Yes",IF('Participating State'!O7&gt;0,'Participating State'!$D$21,0),0)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364</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365</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State'!$B$16="Yes",'Participating State'!B8,0)</f>
        <v>0</v>
      </c>
      <c r="Q19" s="296"/>
      <c r="R19" s="45"/>
    </row>
    <row r="20" spans="1:18" ht="13.9" x14ac:dyDescent="0.4">
      <c r="A20" s="326" t="s">
        <v>46</v>
      </c>
      <c r="B20" s="327">
        <f>+IF('Participating State'!$B$16="Yes",'Participating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417</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63.265625" style="1" customWidth="1"/>
    <col min="2" max="2" width="14.86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366</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245</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State'!$B$16="Yes",IF('Participating State'!C7&gt;0,'Participating State'!$D$22,0),0)</f>
        <v>0</v>
      </c>
      <c r="E11" s="570"/>
      <c r="F11" s="569">
        <f>+IF('Participating State'!$B$16="Yes",IF('Participating State'!E7&gt;0,'Participating State'!$D$22,0),0)</f>
        <v>0</v>
      </c>
      <c r="G11" s="570"/>
      <c r="H11" s="569">
        <f>+IF('Participating State'!$B$16="Yes",IF('Participating State'!G7&gt;0,'Participating State'!$D$22,0),0)</f>
        <v>0</v>
      </c>
      <c r="I11" s="570"/>
      <c r="J11" s="569">
        <f>+IF('Participating State'!$B$16="Yes",IF('Participating State'!I7&gt;0,'Participating State'!$D$22,0),0)</f>
        <v>0</v>
      </c>
      <c r="K11" s="570"/>
      <c r="L11" s="569">
        <f>+IF('Participating State'!$B$16="Yes",IF('Participating State'!K7&gt;0,'Participating State'!$D$22,0),0)</f>
        <v>0</v>
      </c>
      <c r="M11" s="570"/>
      <c r="N11" s="569">
        <f>+IF('Participating State'!$B$16="Yes",IF('Participating State'!M7&gt;0,'Participating State'!$D$22,0),0)</f>
        <v>0</v>
      </c>
      <c r="O11" s="570"/>
      <c r="P11" s="564">
        <f>+IF('Participating State'!$B$16="Yes",IF('Participating State'!O7&gt;0,'Participating State'!$D$22,0),0)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40</v>
      </c>
      <c r="E13" s="313">
        <f t="shared" ref="E13:E21" si="0">(D13*$B$31)*D$11</f>
        <v>0</v>
      </c>
      <c r="F13" s="113">
        <f>ROUND($C$34*F$35,4)</f>
        <v>40</v>
      </c>
      <c r="G13" s="313">
        <f t="shared" ref="G13:G21" si="1">(F13*$B$31)*F$11</f>
        <v>0</v>
      </c>
      <c r="H13" s="113">
        <f>ROUND($C$34*H$35,4)</f>
        <v>40</v>
      </c>
      <c r="I13" s="313">
        <f t="shared" ref="I13:I21" si="2">(H13*$B$31)*H$11</f>
        <v>0</v>
      </c>
      <c r="J13" s="113">
        <f>ROUND($C$34*J$35,4)</f>
        <v>40</v>
      </c>
      <c r="K13" s="313">
        <f t="shared" ref="K13:K21" si="3">(J13*$B$31)*J$11</f>
        <v>0</v>
      </c>
      <c r="L13" s="113">
        <f>ROUND($C$34*L$35,4)</f>
        <v>40</v>
      </c>
      <c r="M13" s="313">
        <f t="shared" ref="M13:M21" si="4">(L13*$B$31)*L$11</f>
        <v>0</v>
      </c>
      <c r="N13" s="113">
        <f>ROUND($C$34*N$35,4)</f>
        <v>40</v>
      </c>
      <c r="O13" s="313">
        <f t="shared" ref="O13:O21" si="5">(N13*$B$31)*N$11</f>
        <v>0</v>
      </c>
      <c r="P13" s="113">
        <f>ROUND($C$34*P$35,4)</f>
        <v>40</v>
      </c>
      <c r="Q13" s="313">
        <f t="shared" ref="Q13:Q21" si="6">(P13*$B$31)*P$11</f>
        <v>0</v>
      </c>
      <c r="R13" s="314">
        <f>E13+G13+I13+K13+M13+O13+Q13</f>
        <v>0</v>
      </c>
      <c r="T13" s="295"/>
    </row>
    <row r="14" spans="1:21" x14ac:dyDescent="0.35">
      <c r="A14" s="550" t="s">
        <v>33</v>
      </c>
      <c r="B14" s="579"/>
      <c r="C14" s="579"/>
      <c r="D14" s="29">
        <f>ROUND(D13*(1+$C$33),4)</f>
        <v>40.799999999999997</v>
      </c>
      <c r="E14" s="313">
        <f t="shared" si="0"/>
        <v>0</v>
      </c>
      <c r="F14" s="29">
        <f>ROUND(F13*(1+$C$33),4)</f>
        <v>40.799999999999997</v>
      </c>
      <c r="G14" s="313">
        <f t="shared" si="1"/>
        <v>0</v>
      </c>
      <c r="H14" s="29">
        <f>ROUND(H13*(1+$C$33),4)</f>
        <v>40.799999999999997</v>
      </c>
      <c r="I14" s="313">
        <f t="shared" si="2"/>
        <v>0</v>
      </c>
      <c r="J14" s="29">
        <f>ROUND(J13*(1+$C$33),4)</f>
        <v>40.799999999999997</v>
      </c>
      <c r="K14" s="313">
        <f t="shared" si="3"/>
        <v>0</v>
      </c>
      <c r="L14" s="29">
        <f>ROUND(L13*(1+$C$33),4)</f>
        <v>40.799999999999997</v>
      </c>
      <c r="M14" s="313">
        <f t="shared" si="4"/>
        <v>0</v>
      </c>
      <c r="N14" s="29">
        <f>ROUND(N13*(1+$C$33),4)</f>
        <v>40.799999999999997</v>
      </c>
      <c r="O14" s="313">
        <f t="shared" si="5"/>
        <v>0</v>
      </c>
      <c r="P14" s="29">
        <f>ROUND(P13*(1+$C$33),4)</f>
        <v>40.799999999999997</v>
      </c>
      <c r="Q14" s="313">
        <f t="shared" si="6"/>
        <v>0</v>
      </c>
      <c r="R14" s="314">
        <f t="shared" ref="R14:R22" si="7">E14+G14+I14+K14+M14+O14+Q14</f>
        <v>0</v>
      </c>
    </row>
    <row r="15" spans="1:21" x14ac:dyDescent="0.35">
      <c r="A15" s="550" t="s">
        <v>34</v>
      </c>
      <c r="B15" s="579"/>
      <c r="C15" s="579"/>
      <c r="D15" s="29">
        <f>ROUND(D14*(1+$C$33),4)</f>
        <v>41.616</v>
      </c>
      <c r="E15" s="313">
        <f t="shared" si="0"/>
        <v>0</v>
      </c>
      <c r="F15" s="29">
        <f>ROUND(F14*(1+$C$33),4)</f>
        <v>41.616</v>
      </c>
      <c r="G15" s="313">
        <f t="shared" si="1"/>
        <v>0</v>
      </c>
      <c r="H15" s="29">
        <f t="shared" ref="H15:H21" si="8">ROUND(H14*(1+$C$33),4)</f>
        <v>41.616</v>
      </c>
      <c r="I15" s="313">
        <f t="shared" si="2"/>
        <v>0</v>
      </c>
      <c r="J15" s="29">
        <f t="shared" ref="J15:J21" si="9">ROUND(J14*(1+$C$33),4)</f>
        <v>41.616</v>
      </c>
      <c r="K15" s="313">
        <f t="shared" si="3"/>
        <v>0</v>
      </c>
      <c r="L15" s="29">
        <f t="shared" ref="L15:L21" si="10">ROUND(L14*(1+$C$33),4)</f>
        <v>41.616</v>
      </c>
      <c r="M15" s="313">
        <f t="shared" si="4"/>
        <v>0</v>
      </c>
      <c r="N15" s="29">
        <f t="shared" ref="N15:P21" si="11">ROUND(N14*(1+$C$33),4)</f>
        <v>41.616</v>
      </c>
      <c r="O15" s="313">
        <f t="shared" si="5"/>
        <v>0</v>
      </c>
      <c r="P15" s="29">
        <f t="shared" si="11"/>
        <v>41.616</v>
      </c>
      <c r="Q15" s="313">
        <f t="shared" si="6"/>
        <v>0</v>
      </c>
      <c r="R15" s="314">
        <f t="shared" si="7"/>
        <v>0</v>
      </c>
    </row>
    <row r="16" spans="1:21" x14ac:dyDescent="0.35">
      <c r="A16" s="550" t="s">
        <v>35</v>
      </c>
      <c r="B16" s="579"/>
      <c r="C16" s="579"/>
      <c r="D16" s="29">
        <f t="shared" ref="D16:F21" si="12">ROUND(D15*(1+$C$33),4)</f>
        <v>42.448300000000003</v>
      </c>
      <c r="E16" s="313">
        <f t="shared" si="0"/>
        <v>0</v>
      </c>
      <c r="F16" s="29">
        <f t="shared" si="12"/>
        <v>42.448300000000003</v>
      </c>
      <c r="G16" s="313">
        <f t="shared" si="1"/>
        <v>0</v>
      </c>
      <c r="H16" s="29">
        <f t="shared" si="8"/>
        <v>42.448300000000003</v>
      </c>
      <c r="I16" s="313">
        <f t="shared" si="2"/>
        <v>0</v>
      </c>
      <c r="J16" s="29">
        <f t="shared" si="9"/>
        <v>42.448300000000003</v>
      </c>
      <c r="K16" s="313">
        <f t="shared" si="3"/>
        <v>0</v>
      </c>
      <c r="L16" s="29">
        <f t="shared" si="10"/>
        <v>42.448300000000003</v>
      </c>
      <c r="M16" s="313">
        <f t="shared" si="4"/>
        <v>0</v>
      </c>
      <c r="N16" s="29">
        <f t="shared" si="11"/>
        <v>42.448300000000003</v>
      </c>
      <c r="O16" s="313">
        <f t="shared" si="5"/>
        <v>0</v>
      </c>
      <c r="P16" s="29">
        <f t="shared" si="11"/>
        <v>42.448300000000003</v>
      </c>
      <c r="Q16" s="313">
        <f t="shared" si="6"/>
        <v>0</v>
      </c>
      <c r="R16" s="314">
        <f t="shared" si="7"/>
        <v>0</v>
      </c>
    </row>
    <row r="17" spans="1:19" x14ac:dyDescent="0.35">
      <c r="A17" s="550" t="s">
        <v>36</v>
      </c>
      <c r="B17" s="579"/>
      <c r="C17" s="579"/>
      <c r="D17" s="29">
        <f t="shared" si="12"/>
        <v>43.2973</v>
      </c>
      <c r="E17" s="313">
        <f t="shared" si="0"/>
        <v>0</v>
      </c>
      <c r="F17" s="29">
        <f t="shared" si="12"/>
        <v>43.2973</v>
      </c>
      <c r="G17" s="313">
        <f t="shared" si="1"/>
        <v>0</v>
      </c>
      <c r="H17" s="29">
        <f t="shared" si="8"/>
        <v>43.2973</v>
      </c>
      <c r="I17" s="313">
        <f t="shared" si="2"/>
        <v>0</v>
      </c>
      <c r="J17" s="29">
        <f t="shared" si="9"/>
        <v>43.2973</v>
      </c>
      <c r="K17" s="313">
        <f t="shared" si="3"/>
        <v>0</v>
      </c>
      <c r="L17" s="29">
        <f t="shared" si="10"/>
        <v>43.2973</v>
      </c>
      <c r="M17" s="313">
        <f t="shared" si="4"/>
        <v>0</v>
      </c>
      <c r="N17" s="29">
        <f t="shared" si="11"/>
        <v>43.2973</v>
      </c>
      <c r="O17" s="313">
        <f t="shared" si="5"/>
        <v>0</v>
      </c>
      <c r="P17" s="29">
        <f t="shared" si="11"/>
        <v>43.2973</v>
      </c>
      <c r="Q17" s="313">
        <f t="shared" si="6"/>
        <v>0</v>
      </c>
      <c r="R17" s="314">
        <f t="shared" si="7"/>
        <v>0</v>
      </c>
    </row>
    <row r="18" spans="1:19" x14ac:dyDescent="0.35">
      <c r="A18" s="550" t="s">
        <v>37</v>
      </c>
      <c r="B18" s="579"/>
      <c r="C18" s="579"/>
      <c r="D18" s="29">
        <f t="shared" si="12"/>
        <v>44.163200000000003</v>
      </c>
      <c r="E18" s="313">
        <f t="shared" si="0"/>
        <v>0</v>
      </c>
      <c r="F18" s="29">
        <f t="shared" si="12"/>
        <v>44.163200000000003</v>
      </c>
      <c r="G18" s="313">
        <f t="shared" si="1"/>
        <v>0</v>
      </c>
      <c r="H18" s="29">
        <f t="shared" si="8"/>
        <v>44.163200000000003</v>
      </c>
      <c r="I18" s="313">
        <f t="shared" si="2"/>
        <v>0</v>
      </c>
      <c r="J18" s="29">
        <f t="shared" si="9"/>
        <v>44.163200000000003</v>
      </c>
      <c r="K18" s="313">
        <f t="shared" si="3"/>
        <v>0</v>
      </c>
      <c r="L18" s="29">
        <f t="shared" si="10"/>
        <v>44.163200000000003</v>
      </c>
      <c r="M18" s="313">
        <f t="shared" si="4"/>
        <v>0</v>
      </c>
      <c r="N18" s="29">
        <f t="shared" si="11"/>
        <v>44.163200000000003</v>
      </c>
      <c r="O18" s="313">
        <f t="shared" si="5"/>
        <v>0</v>
      </c>
      <c r="P18" s="29">
        <f t="shared" si="11"/>
        <v>44.163200000000003</v>
      </c>
      <c r="Q18" s="313">
        <f t="shared" si="6"/>
        <v>0</v>
      </c>
      <c r="R18" s="314">
        <f t="shared" si="7"/>
        <v>0</v>
      </c>
    </row>
    <row r="19" spans="1:19" x14ac:dyDescent="0.35">
      <c r="A19" s="550" t="s">
        <v>38</v>
      </c>
      <c r="B19" s="579"/>
      <c r="C19" s="579"/>
      <c r="D19" s="29">
        <f t="shared" si="12"/>
        <v>45.046500000000002</v>
      </c>
      <c r="E19" s="313">
        <f t="shared" si="0"/>
        <v>0</v>
      </c>
      <c r="F19" s="29">
        <f t="shared" si="12"/>
        <v>45.046500000000002</v>
      </c>
      <c r="G19" s="313">
        <f t="shared" si="1"/>
        <v>0</v>
      </c>
      <c r="H19" s="29">
        <f t="shared" si="8"/>
        <v>45.046500000000002</v>
      </c>
      <c r="I19" s="313">
        <f t="shared" si="2"/>
        <v>0</v>
      </c>
      <c r="J19" s="29">
        <f t="shared" si="9"/>
        <v>45.046500000000002</v>
      </c>
      <c r="K19" s="313">
        <f t="shared" si="3"/>
        <v>0</v>
      </c>
      <c r="L19" s="29">
        <f t="shared" si="10"/>
        <v>45.046500000000002</v>
      </c>
      <c r="M19" s="313">
        <f t="shared" si="4"/>
        <v>0</v>
      </c>
      <c r="N19" s="29">
        <f t="shared" si="11"/>
        <v>45.046500000000002</v>
      </c>
      <c r="O19" s="313">
        <f t="shared" si="5"/>
        <v>0</v>
      </c>
      <c r="P19" s="29">
        <f t="shared" si="11"/>
        <v>45.046500000000002</v>
      </c>
      <c r="Q19" s="313">
        <f t="shared" si="6"/>
        <v>0</v>
      </c>
      <c r="R19" s="314">
        <f t="shared" si="7"/>
        <v>0</v>
      </c>
    </row>
    <row r="20" spans="1:19" x14ac:dyDescent="0.35">
      <c r="A20" s="550" t="s">
        <v>39</v>
      </c>
      <c r="B20" s="579"/>
      <c r="C20" s="579"/>
      <c r="D20" s="29">
        <f t="shared" si="12"/>
        <v>45.947400000000002</v>
      </c>
      <c r="E20" s="313">
        <f t="shared" si="0"/>
        <v>0</v>
      </c>
      <c r="F20" s="29">
        <f t="shared" si="12"/>
        <v>45.947400000000002</v>
      </c>
      <c r="G20" s="313">
        <f t="shared" si="1"/>
        <v>0</v>
      </c>
      <c r="H20" s="29">
        <f t="shared" si="8"/>
        <v>45.947400000000002</v>
      </c>
      <c r="I20" s="313">
        <f t="shared" si="2"/>
        <v>0</v>
      </c>
      <c r="J20" s="29">
        <f t="shared" si="9"/>
        <v>45.947400000000002</v>
      </c>
      <c r="K20" s="313">
        <f t="shared" si="3"/>
        <v>0</v>
      </c>
      <c r="L20" s="29">
        <f t="shared" si="10"/>
        <v>45.947400000000002</v>
      </c>
      <c r="M20" s="313">
        <f t="shared" si="4"/>
        <v>0</v>
      </c>
      <c r="N20" s="29">
        <f t="shared" si="11"/>
        <v>45.947400000000002</v>
      </c>
      <c r="O20" s="313">
        <f t="shared" si="5"/>
        <v>0</v>
      </c>
      <c r="P20" s="29">
        <f t="shared" si="11"/>
        <v>45.947400000000002</v>
      </c>
      <c r="Q20" s="313">
        <f t="shared" si="6"/>
        <v>0</v>
      </c>
      <c r="R20" s="314">
        <f t="shared" si="7"/>
        <v>0</v>
      </c>
    </row>
    <row r="21" spans="1:19" x14ac:dyDescent="0.35">
      <c r="A21" s="550" t="s">
        <v>40</v>
      </c>
      <c r="B21" s="579"/>
      <c r="C21" s="579"/>
      <c r="D21" s="29">
        <f t="shared" si="12"/>
        <v>46.866300000000003</v>
      </c>
      <c r="E21" s="313">
        <f t="shared" si="0"/>
        <v>0</v>
      </c>
      <c r="F21" s="29">
        <f t="shared" si="12"/>
        <v>46.866300000000003</v>
      </c>
      <c r="G21" s="313">
        <f t="shared" si="1"/>
        <v>0</v>
      </c>
      <c r="H21" s="29">
        <f t="shared" si="8"/>
        <v>46.866300000000003</v>
      </c>
      <c r="I21" s="313">
        <f t="shared" si="2"/>
        <v>0</v>
      </c>
      <c r="J21" s="29">
        <f t="shared" si="9"/>
        <v>46.866300000000003</v>
      </c>
      <c r="K21" s="313">
        <f t="shared" si="3"/>
        <v>0</v>
      </c>
      <c r="L21" s="29">
        <f t="shared" si="10"/>
        <v>46.866300000000003</v>
      </c>
      <c r="M21" s="313">
        <f t="shared" si="4"/>
        <v>0</v>
      </c>
      <c r="N21" s="29">
        <f t="shared" si="11"/>
        <v>46.866300000000003</v>
      </c>
      <c r="O21" s="313">
        <f t="shared" si="5"/>
        <v>0</v>
      </c>
      <c r="P21" s="29">
        <f t="shared" si="11"/>
        <v>46.866300000000003</v>
      </c>
      <c r="Q21" s="313">
        <f t="shared" si="6"/>
        <v>0</v>
      </c>
      <c r="R21" s="314">
        <f t="shared" si="7"/>
        <v>0</v>
      </c>
    </row>
    <row r="22" spans="1:19" s="319" customFormat="1" ht="13.9" x14ac:dyDescent="0.4">
      <c r="A22" s="525" t="s">
        <v>367</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368</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State'!$B$16="Yes",'Participating State'!B8,0)</f>
        <v>0</v>
      </c>
      <c r="R27" s="296"/>
    </row>
    <row r="28" spans="1:19" ht="13.9" x14ac:dyDescent="0.4">
      <c r="A28" s="326" t="s">
        <v>46</v>
      </c>
      <c r="B28" s="327">
        <f>+IF('Participating State'!$B$16="Yes",'Participating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40</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7" t="s">
        <v>418</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369</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296</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State'!$B$17="Yes",'Participating State'!C7,0)</f>
        <v>0</v>
      </c>
      <c r="F10" s="570"/>
      <c r="G10" s="564">
        <f>+IF('Participating State'!$B$17="Yes",'Participating State'!E7,0)</f>
        <v>0</v>
      </c>
      <c r="H10" s="571"/>
      <c r="I10" s="564">
        <f>+IF('Participating State'!$B$17="Yes",'Participating State'!G7,0)</f>
        <v>0</v>
      </c>
      <c r="J10" s="571"/>
      <c r="K10" s="564">
        <f>+IF('Participating State'!$B$17="Yes",'Participating State'!I7,0)</f>
        <v>0</v>
      </c>
      <c r="L10" s="571"/>
      <c r="M10" s="564">
        <f>+IF('Participating State'!$B$17="Yes",'Participating State'!K7,0)</f>
        <v>0</v>
      </c>
      <c r="N10" s="571"/>
      <c r="O10" s="564">
        <f>+IF('Participating State'!$B$17="Yes",'Participating State'!M7,0)</f>
        <v>0</v>
      </c>
      <c r="P10" s="571"/>
      <c r="Q10" s="564">
        <f>+IF('Participating State'!$B$17="Yes",'Participating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5" t="s">
        <v>370</v>
      </c>
      <c r="B13" s="566"/>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371</v>
      </c>
      <c r="B15" s="568"/>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State'!$B$17="Yes",'Participating State'!B8,0)</f>
        <v>0</v>
      </c>
      <c r="C18" s="323"/>
      <c r="D18" s="297"/>
      <c r="E18" s="324"/>
      <c r="P18" s="308"/>
      <c r="R18" s="296"/>
    </row>
    <row r="19" spans="1:39" ht="14.25" x14ac:dyDescent="0.45">
      <c r="A19" s="326" t="s">
        <v>46</v>
      </c>
      <c r="B19" s="327">
        <f>+IF('Participating State'!$B$17="Yes",'Participating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9"/>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scale="35"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372</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297</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State'!$B$17="Yes",'Participating State'!C7,0)</f>
        <v>0</v>
      </c>
      <c r="F11" s="575"/>
      <c r="G11" s="570"/>
      <c r="H11" s="569">
        <f>+IF('Participating State'!$B$17="Yes",'Participating State'!E7,0)</f>
        <v>0</v>
      </c>
      <c r="I11" s="575"/>
      <c r="J11" s="570"/>
      <c r="K11" s="569">
        <f>+IF('Participating State'!$B$17="Yes",'Participating State'!G7,0)</f>
        <v>0</v>
      </c>
      <c r="L11" s="575"/>
      <c r="M11" s="570"/>
      <c r="N11" s="569">
        <f>+IF('Participating State'!$B$17="Yes",'Participating State'!I7,0)</f>
        <v>0</v>
      </c>
      <c r="O11" s="575"/>
      <c r="P11" s="570"/>
      <c r="Q11" s="569">
        <f>+IF('Participating State'!$B$17="Yes",'Participating State'!K7,0)</f>
        <v>0</v>
      </c>
      <c r="R11" s="575"/>
      <c r="S11" s="570"/>
      <c r="T11" s="569">
        <f>+IF('Participating State'!$B$17="Yes",'Participating State'!M7,0)</f>
        <v>0</v>
      </c>
      <c r="U11" s="575"/>
      <c r="V11" s="570"/>
      <c r="W11" s="564">
        <f>+IF('Participating State'!$B$17="Yes",'Participating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50000</v>
      </c>
      <c r="D13" s="313">
        <f>(C13*12)*$B$31</f>
        <v>600000</v>
      </c>
      <c r="E13" s="348">
        <f>ROUND($C$34*E$35,4)</f>
        <v>0.12</v>
      </c>
      <c r="F13" s="349">
        <f t="shared" ref="F13:F21" si="0">MAX(ROUND(((E$11)*E13)*$B$31,2),0)</f>
        <v>0</v>
      </c>
      <c r="G13" s="313">
        <f>F13*12</f>
        <v>0</v>
      </c>
      <c r="H13" s="348">
        <f>ROUND($C$34*H$35,4)</f>
        <v>0.108</v>
      </c>
      <c r="I13" s="349">
        <f>MAX(ROUND(((H$11)*H13)*$B$31,2),0)</f>
        <v>0</v>
      </c>
      <c r="J13" s="313">
        <f>I13*12</f>
        <v>0</v>
      </c>
      <c r="K13" s="348">
        <f>ROUND($C$34*K$35,4)</f>
        <v>9.6000000000000002E-2</v>
      </c>
      <c r="L13" s="349">
        <f>MAX(ROUND(((K$11)*K13)*$B$31,2),0)</f>
        <v>0</v>
      </c>
      <c r="M13" s="313">
        <f>L13*12</f>
        <v>0</v>
      </c>
      <c r="N13" s="348">
        <f>ROUND($C$34*N$35,4)</f>
        <v>8.4000000000000005E-2</v>
      </c>
      <c r="O13" s="349">
        <f>MAX(ROUND(((N$11)*N13)*$B$31,2),0)</f>
        <v>0</v>
      </c>
      <c r="P13" s="313">
        <f>O13*12</f>
        <v>0</v>
      </c>
      <c r="Q13" s="348">
        <f>ROUND($C$34*Q$35,4)</f>
        <v>7.8E-2</v>
      </c>
      <c r="R13" s="349">
        <f>MAX(ROUND(((Q$11)*Q13)*$B$31,2),0)</f>
        <v>0</v>
      </c>
      <c r="S13" s="313">
        <f>R13*12</f>
        <v>0</v>
      </c>
      <c r="T13" s="348">
        <f>ROUND($C$34*T$35,4)</f>
        <v>7.1999999999999995E-2</v>
      </c>
      <c r="U13" s="349">
        <f>MAX(ROUND(((T$11)*T13)*$B$31,2),0)</f>
        <v>0</v>
      </c>
      <c r="V13" s="313">
        <f>U13*12</f>
        <v>0</v>
      </c>
      <c r="W13" s="348">
        <f>ROUND($C$34*W$35,4)</f>
        <v>0.06</v>
      </c>
      <c r="X13" s="349">
        <f>MAX(ROUND(((W$11)*W13)*$B$31,2),0)</f>
        <v>0</v>
      </c>
      <c r="Y13" s="313">
        <f>X13*12</f>
        <v>0</v>
      </c>
      <c r="Z13" s="314">
        <f>D13+G13+J13+M13+P13+S13+V13+Y13</f>
        <v>600000</v>
      </c>
      <c r="AA13" s="350"/>
    </row>
    <row r="14" spans="1:27" x14ac:dyDescent="0.35">
      <c r="A14" s="550" t="s">
        <v>33</v>
      </c>
      <c r="B14" s="572"/>
      <c r="C14" s="347">
        <f>ROUND(C13*(1+$C$33),2)</f>
        <v>50550</v>
      </c>
      <c r="D14" s="313">
        <f t="shared" ref="D14:D21" si="1">(C14*12)*$B$31</f>
        <v>606600</v>
      </c>
      <c r="E14" s="348">
        <f>ROUND(E13*((1+$C$33)),4)</f>
        <v>0.12130000000000001</v>
      </c>
      <c r="F14" s="349">
        <f t="shared" si="0"/>
        <v>0</v>
      </c>
      <c r="G14" s="313">
        <f t="shared" ref="G14:G21" si="2">F14*12</f>
        <v>0</v>
      </c>
      <c r="H14" s="348">
        <f>ROUND(H13*((1+$C$33)),4)</f>
        <v>0.10920000000000001</v>
      </c>
      <c r="I14" s="349">
        <f t="shared" ref="I14:I21" si="3">MAX(ROUND(((H$11)*H14)*$B$31,2),0)</f>
        <v>0</v>
      </c>
      <c r="J14" s="313">
        <f t="shared" ref="J14:J21" si="4">I14*12</f>
        <v>0</v>
      </c>
      <c r="K14" s="348">
        <f>ROUND(K13*(1+$C$33),4)</f>
        <v>9.7100000000000006E-2</v>
      </c>
      <c r="L14" s="349">
        <f t="shared" ref="L14:L21" si="5">MAX(ROUND(((K$11)*K14)*$B$31,2),0)</f>
        <v>0</v>
      </c>
      <c r="M14" s="313">
        <f t="shared" ref="M14:M21" si="6">L14*12</f>
        <v>0</v>
      </c>
      <c r="N14" s="348">
        <f>ROUND(N13*(1+$C$33),4)</f>
        <v>8.4900000000000003E-2</v>
      </c>
      <c r="O14" s="349">
        <f t="shared" ref="O14:O21" si="7">MAX(ROUND(((N$11)*N14)*$B$31,2),0)</f>
        <v>0</v>
      </c>
      <c r="P14" s="313">
        <f t="shared" ref="P14:P21" si="8">O14*12</f>
        <v>0</v>
      </c>
      <c r="Q14" s="348">
        <f>ROUND(Q13*(1+$C$33),4)</f>
        <v>7.8899999999999998E-2</v>
      </c>
      <c r="R14" s="349">
        <f t="shared" ref="R14:R21" si="9">MAX(ROUND(((Q$11)*Q14)*$B$31,2),0)</f>
        <v>0</v>
      </c>
      <c r="S14" s="313">
        <f t="shared" ref="S14:S21" si="10">R14*12</f>
        <v>0</v>
      </c>
      <c r="T14" s="348">
        <f>ROUND(T13*(1+$C$33),4)</f>
        <v>7.2800000000000004E-2</v>
      </c>
      <c r="U14" s="349">
        <f t="shared" ref="U14:U21" si="11">MAX(ROUND(((T$11)*T14)*$B$31,2),0)</f>
        <v>0</v>
      </c>
      <c r="V14" s="313">
        <f t="shared" ref="V14:V21" si="12">U14*12</f>
        <v>0</v>
      </c>
      <c r="W14" s="348">
        <f>ROUND(W13*(1+$C$33),4)</f>
        <v>6.0699999999999997E-2</v>
      </c>
      <c r="X14" s="349">
        <f t="shared" ref="X14:X21" si="13">MAX(ROUND(((W$11)*W14)*$B$31,2),0)</f>
        <v>0</v>
      </c>
      <c r="Y14" s="313">
        <f t="shared" ref="Y14:Y21" si="14">X14*12</f>
        <v>0</v>
      </c>
      <c r="Z14" s="314">
        <f t="shared" ref="Z14:Z21" si="15">D14+G14+J14+M14+P14+S14+V14+Y14</f>
        <v>606600</v>
      </c>
      <c r="AA14" s="350"/>
    </row>
    <row r="15" spans="1:27" x14ac:dyDescent="0.35">
      <c r="A15" s="550" t="s">
        <v>34</v>
      </c>
      <c r="B15" s="572"/>
      <c r="C15" s="347">
        <f t="shared" ref="C15:C21" si="16">ROUND(C14*(1+$C$33),2)</f>
        <v>51106.05</v>
      </c>
      <c r="D15" s="313">
        <f t="shared" si="1"/>
        <v>613272.60000000009</v>
      </c>
      <c r="E15" s="348">
        <f t="shared" ref="E15:E21" si="17">ROUND(E14*(1+$C$33),4)</f>
        <v>0.1226</v>
      </c>
      <c r="F15" s="349">
        <f t="shared" si="0"/>
        <v>0</v>
      </c>
      <c r="G15" s="313">
        <f t="shared" si="2"/>
        <v>0</v>
      </c>
      <c r="H15" s="348">
        <f t="shared" ref="H15:H21" si="18">ROUND(H14*(1+$C$33),4)</f>
        <v>0.1104</v>
      </c>
      <c r="I15" s="349">
        <f t="shared" si="3"/>
        <v>0</v>
      </c>
      <c r="J15" s="313">
        <f t="shared" si="4"/>
        <v>0</v>
      </c>
      <c r="K15" s="348">
        <f t="shared" ref="K15:K21" si="19">ROUND(K14*(1+$C$33),4)</f>
        <v>9.8199999999999996E-2</v>
      </c>
      <c r="L15" s="349">
        <f t="shared" si="5"/>
        <v>0</v>
      </c>
      <c r="M15" s="313">
        <f t="shared" si="6"/>
        <v>0</v>
      </c>
      <c r="N15" s="348">
        <f>ROUND(N14*(1+$C$33),4)</f>
        <v>8.5800000000000001E-2</v>
      </c>
      <c r="O15" s="349">
        <f t="shared" si="7"/>
        <v>0</v>
      </c>
      <c r="P15" s="313">
        <f t="shared" si="8"/>
        <v>0</v>
      </c>
      <c r="Q15" s="348">
        <f t="shared" ref="Q15:Q21" si="20">ROUND(Q14*(1+$C$33),4)</f>
        <v>7.9799999999999996E-2</v>
      </c>
      <c r="R15" s="349">
        <f t="shared" si="9"/>
        <v>0</v>
      </c>
      <c r="S15" s="313">
        <f t="shared" si="10"/>
        <v>0</v>
      </c>
      <c r="T15" s="348">
        <f t="shared" ref="T15:T21" si="21">ROUND(T14*(1+$C$33),4)</f>
        <v>7.3599999999999999E-2</v>
      </c>
      <c r="U15" s="349">
        <f t="shared" si="11"/>
        <v>0</v>
      </c>
      <c r="V15" s="313">
        <f t="shared" si="12"/>
        <v>0</v>
      </c>
      <c r="W15" s="348">
        <f t="shared" ref="W15:W21" si="22">ROUND(W14*(1+$C$33),4)</f>
        <v>6.1400000000000003E-2</v>
      </c>
      <c r="X15" s="349">
        <f t="shared" si="13"/>
        <v>0</v>
      </c>
      <c r="Y15" s="313">
        <f t="shared" si="14"/>
        <v>0</v>
      </c>
      <c r="Z15" s="314">
        <f t="shared" si="15"/>
        <v>613272.60000000009</v>
      </c>
      <c r="AA15" s="350"/>
    </row>
    <row r="16" spans="1:27" x14ac:dyDescent="0.35">
      <c r="A16" s="550" t="s">
        <v>35</v>
      </c>
      <c r="B16" s="572"/>
      <c r="C16" s="347">
        <f t="shared" si="16"/>
        <v>51668.22</v>
      </c>
      <c r="D16" s="313">
        <f t="shared" si="1"/>
        <v>620018.64</v>
      </c>
      <c r="E16" s="348">
        <f t="shared" si="17"/>
        <v>0.1239</v>
      </c>
      <c r="F16" s="349">
        <f t="shared" si="0"/>
        <v>0</v>
      </c>
      <c r="G16" s="313">
        <f t="shared" si="2"/>
        <v>0</v>
      </c>
      <c r="H16" s="348">
        <f t="shared" si="18"/>
        <v>0.1116</v>
      </c>
      <c r="I16" s="349">
        <f t="shared" si="3"/>
        <v>0</v>
      </c>
      <c r="J16" s="313">
        <f t="shared" si="4"/>
        <v>0</v>
      </c>
      <c r="K16" s="348">
        <f t="shared" si="19"/>
        <v>9.9299999999999999E-2</v>
      </c>
      <c r="L16" s="349">
        <f t="shared" si="5"/>
        <v>0</v>
      </c>
      <c r="M16" s="313">
        <f t="shared" si="6"/>
        <v>0</v>
      </c>
      <c r="N16" s="348">
        <f t="shared" ref="N16:N21" si="23">ROUND(N15*(1+$C$33),4)</f>
        <v>8.6699999999999999E-2</v>
      </c>
      <c r="O16" s="349">
        <f t="shared" si="7"/>
        <v>0</v>
      </c>
      <c r="P16" s="313">
        <f t="shared" si="8"/>
        <v>0</v>
      </c>
      <c r="Q16" s="348">
        <f t="shared" si="20"/>
        <v>8.0699999999999994E-2</v>
      </c>
      <c r="R16" s="349">
        <f t="shared" si="9"/>
        <v>0</v>
      </c>
      <c r="S16" s="313">
        <f t="shared" si="10"/>
        <v>0</v>
      </c>
      <c r="T16" s="348">
        <f t="shared" si="21"/>
        <v>7.4399999999999994E-2</v>
      </c>
      <c r="U16" s="349">
        <f t="shared" si="11"/>
        <v>0</v>
      </c>
      <c r="V16" s="313">
        <f t="shared" si="12"/>
        <v>0</v>
      </c>
      <c r="W16" s="348">
        <f t="shared" si="22"/>
        <v>6.2100000000000002E-2</v>
      </c>
      <c r="X16" s="349">
        <f t="shared" si="13"/>
        <v>0</v>
      </c>
      <c r="Y16" s="313">
        <f t="shared" si="14"/>
        <v>0</v>
      </c>
      <c r="Z16" s="314">
        <f t="shared" si="15"/>
        <v>620018.64</v>
      </c>
      <c r="AA16" s="350"/>
    </row>
    <row r="17" spans="1:27" x14ac:dyDescent="0.35">
      <c r="A17" s="550" t="s">
        <v>36</v>
      </c>
      <c r="B17" s="572"/>
      <c r="C17" s="347">
        <f t="shared" si="16"/>
        <v>52236.57</v>
      </c>
      <c r="D17" s="313">
        <f t="shared" si="1"/>
        <v>626838.84</v>
      </c>
      <c r="E17" s="348">
        <f t="shared" si="17"/>
        <v>0.12529999999999999</v>
      </c>
      <c r="F17" s="349">
        <f t="shared" si="0"/>
        <v>0</v>
      </c>
      <c r="G17" s="313">
        <f t="shared" si="2"/>
        <v>0</v>
      </c>
      <c r="H17" s="348">
        <f t="shared" si="18"/>
        <v>0.1128</v>
      </c>
      <c r="I17" s="349">
        <f t="shared" si="3"/>
        <v>0</v>
      </c>
      <c r="J17" s="313">
        <f t="shared" si="4"/>
        <v>0</v>
      </c>
      <c r="K17" s="348">
        <f>ROUND(K16*(1+$C$33),4)</f>
        <v>0.1004</v>
      </c>
      <c r="L17" s="349">
        <f t="shared" si="5"/>
        <v>0</v>
      </c>
      <c r="M17" s="313">
        <f t="shared" si="6"/>
        <v>0</v>
      </c>
      <c r="N17" s="348">
        <f t="shared" si="23"/>
        <v>8.77E-2</v>
      </c>
      <c r="O17" s="349">
        <f t="shared" si="7"/>
        <v>0</v>
      </c>
      <c r="P17" s="313">
        <f t="shared" si="8"/>
        <v>0</v>
      </c>
      <c r="Q17" s="348">
        <f t="shared" si="20"/>
        <v>8.1600000000000006E-2</v>
      </c>
      <c r="R17" s="349">
        <f t="shared" si="9"/>
        <v>0</v>
      </c>
      <c r="S17" s="313">
        <f t="shared" si="10"/>
        <v>0</v>
      </c>
      <c r="T17" s="348">
        <f t="shared" si="21"/>
        <v>7.5200000000000003E-2</v>
      </c>
      <c r="U17" s="349">
        <f t="shared" si="11"/>
        <v>0</v>
      </c>
      <c r="V17" s="313">
        <f t="shared" si="12"/>
        <v>0</v>
      </c>
      <c r="W17" s="348">
        <f t="shared" si="22"/>
        <v>6.2799999999999995E-2</v>
      </c>
      <c r="X17" s="349">
        <f t="shared" si="13"/>
        <v>0</v>
      </c>
      <c r="Y17" s="313">
        <f t="shared" si="14"/>
        <v>0</v>
      </c>
      <c r="Z17" s="314">
        <f t="shared" si="15"/>
        <v>626838.84</v>
      </c>
      <c r="AA17" s="350"/>
    </row>
    <row r="18" spans="1:27" x14ac:dyDescent="0.35">
      <c r="A18" s="550" t="s">
        <v>37</v>
      </c>
      <c r="B18" s="572"/>
      <c r="C18" s="347">
        <f t="shared" si="16"/>
        <v>52811.17</v>
      </c>
      <c r="D18" s="313">
        <f t="shared" si="1"/>
        <v>633734.04</v>
      </c>
      <c r="E18" s="348">
        <f t="shared" si="17"/>
        <v>0.12670000000000001</v>
      </c>
      <c r="F18" s="349">
        <f t="shared" si="0"/>
        <v>0</v>
      </c>
      <c r="G18" s="313">
        <f t="shared" si="2"/>
        <v>0</v>
      </c>
      <c r="H18" s="348">
        <f t="shared" si="18"/>
        <v>0.114</v>
      </c>
      <c r="I18" s="349">
        <f t="shared" si="3"/>
        <v>0</v>
      </c>
      <c r="J18" s="313">
        <f t="shared" si="4"/>
        <v>0</v>
      </c>
      <c r="K18" s="348">
        <f t="shared" si="19"/>
        <v>0.10150000000000001</v>
      </c>
      <c r="L18" s="349">
        <f t="shared" si="5"/>
        <v>0</v>
      </c>
      <c r="M18" s="313">
        <f t="shared" si="6"/>
        <v>0</v>
      </c>
      <c r="N18" s="348">
        <f t="shared" si="23"/>
        <v>8.8700000000000001E-2</v>
      </c>
      <c r="O18" s="349">
        <f t="shared" si="7"/>
        <v>0</v>
      </c>
      <c r="P18" s="313">
        <f t="shared" si="8"/>
        <v>0</v>
      </c>
      <c r="Q18" s="348">
        <f t="shared" si="20"/>
        <v>8.2500000000000004E-2</v>
      </c>
      <c r="R18" s="349">
        <f t="shared" si="9"/>
        <v>0</v>
      </c>
      <c r="S18" s="313">
        <f t="shared" si="10"/>
        <v>0</v>
      </c>
      <c r="T18" s="348">
        <f t="shared" si="21"/>
        <v>7.5999999999999998E-2</v>
      </c>
      <c r="U18" s="349">
        <f t="shared" si="11"/>
        <v>0</v>
      </c>
      <c r="V18" s="313">
        <f t="shared" si="12"/>
        <v>0</v>
      </c>
      <c r="W18" s="348">
        <f t="shared" si="22"/>
        <v>6.3500000000000001E-2</v>
      </c>
      <c r="X18" s="349">
        <f t="shared" si="13"/>
        <v>0</v>
      </c>
      <c r="Y18" s="313">
        <f t="shared" si="14"/>
        <v>0</v>
      </c>
      <c r="Z18" s="314">
        <f t="shared" si="15"/>
        <v>633734.04</v>
      </c>
      <c r="AA18" s="350"/>
    </row>
    <row r="19" spans="1:27" x14ac:dyDescent="0.35">
      <c r="A19" s="550" t="s">
        <v>38</v>
      </c>
      <c r="B19" s="572"/>
      <c r="C19" s="347">
        <f t="shared" si="16"/>
        <v>53392.09</v>
      </c>
      <c r="D19" s="313">
        <f t="shared" si="1"/>
        <v>640705.07999999996</v>
      </c>
      <c r="E19" s="348">
        <f t="shared" si="17"/>
        <v>0.12809999999999999</v>
      </c>
      <c r="F19" s="349">
        <f t="shared" si="0"/>
        <v>0</v>
      </c>
      <c r="G19" s="313">
        <f t="shared" si="2"/>
        <v>0</v>
      </c>
      <c r="H19" s="348">
        <f t="shared" si="18"/>
        <v>0.1153</v>
      </c>
      <c r="I19" s="349">
        <f t="shared" si="3"/>
        <v>0</v>
      </c>
      <c r="J19" s="313">
        <f t="shared" si="4"/>
        <v>0</v>
      </c>
      <c r="K19" s="348">
        <f t="shared" si="19"/>
        <v>0.1026</v>
      </c>
      <c r="L19" s="349">
        <f t="shared" si="5"/>
        <v>0</v>
      </c>
      <c r="M19" s="313">
        <f t="shared" si="6"/>
        <v>0</v>
      </c>
      <c r="N19" s="348">
        <f t="shared" si="23"/>
        <v>8.9700000000000002E-2</v>
      </c>
      <c r="O19" s="349">
        <f t="shared" si="7"/>
        <v>0</v>
      </c>
      <c r="P19" s="313">
        <f t="shared" si="8"/>
        <v>0</v>
      </c>
      <c r="Q19" s="348">
        <f t="shared" si="20"/>
        <v>8.3400000000000002E-2</v>
      </c>
      <c r="R19" s="349">
        <f t="shared" si="9"/>
        <v>0</v>
      </c>
      <c r="S19" s="313">
        <f t="shared" si="10"/>
        <v>0</v>
      </c>
      <c r="T19" s="348">
        <f t="shared" si="21"/>
        <v>7.6799999999999993E-2</v>
      </c>
      <c r="U19" s="349">
        <f t="shared" si="11"/>
        <v>0</v>
      </c>
      <c r="V19" s="313">
        <f t="shared" si="12"/>
        <v>0</v>
      </c>
      <c r="W19" s="348">
        <f t="shared" si="22"/>
        <v>6.4199999999999993E-2</v>
      </c>
      <c r="X19" s="349">
        <f t="shared" si="13"/>
        <v>0</v>
      </c>
      <c r="Y19" s="313">
        <f t="shared" si="14"/>
        <v>0</v>
      </c>
      <c r="Z19" s="314">
        <f t="shared" si="15"/>
        <v>640705.07999999996</v>
      </c>
      <c r="AA19" s="350"/>
    </row>
    <row r="20" spans="1:27" x14ac:dyDescent="0.35">
      <c r="A20" s="550" t="s">
        <v>39</v>
      </c>
      <c r="B20" s="572"/>
      <c r="C20" s="347">
        <f t="shared" si="16"/>
        <v>53979.4</v>
      </c>
      <c r="D20" s="313">
        <f t="shared" si="1"/>
        <v>647752.80000000005</v>
      </c>
      <c r="E20" s="348">
        <f t="shared" si="17"/>
        <v>0.1295</v>
      </c>
      <c r="F20" s="349">
        <f t="shared" si="0"/>
        <v>0</v>
      </c>
      <c r="G20" s="313">
        <f t="shared" si="2"/>
        <v>0</v>
      </c>
      <c r="H20" s="348">
        <f t="shared" si="18"/>
        <v>0.1166</v>
      </c>
      <c r="I20" s="349">
        <f t="shared" si="3"/>
        <v>0</v>
      </c>
      <c r="J20" s="313">
        <f t="shared" si="4"/>
        <v>0</v>
      </c>
      <c r="K20" s="348">
        <f t="shared" si="19"/>
        <v>0.1037</v>
      </c>
      <c r="L20" s="349">
        <f t="shared" si="5"/>
        <v>0</v>
      </c>
      <c r="M20" s="313">
        <f t="shared" si="6"/>
        <v>0</v>
      </c>
      <c r="N20" s="348">
        <f t="shared" si="23"/>
        <v>9.0700000000000003E-2</v>
      </c>
      <c r="O20" s="349">
        <f t="shared" si="7"/>
        <v>0</v>
      </c>
      <c r="P20" s="313">
        <f t="shared" si="8"/>
        <v>0</v>
      </c>
      <c r="Q20" s="348">
        <f t="shared" si="20"/>
        <v>8.43E-2</v>
      </c>
      <c r="R20" s="349">
        <f t="shared" si="9"/>
        <v>0</v>
      </c>
      <c r="S20" s="313">
        <f t="shared" si="10"/>
        <v>0</v>
      </c>
      <c r="T20" s="348">
        <f t="shared" si="21"/>
        <v>7.7600000000000002E-2</v>
      </c>
      <c r="U20" s="349">
        <f t="shared" si="11"/>
        <v>0</v>
      </c>
      <c r="V20" s="313">
        <f t="shared" si="12"/>
        <v>0</v>
      </c>
      <c r="W20" s="348">
        <f t="shared" si="22"/>
        <v>6.4899999999999999E-2</v>
      </c>
      <c r="X20" s="349">
        <f t="shared" si="13"/>
        <v>0</v>
      </c>
      <c r="Y20" s="313">
        <f t="shared" si="14"/>
        <v>0</v>
      </c>
      <c r="Z20" s="314">
        <f t="shared" si="15"/>
        <v>647752.80000000005</v>
      </c>
      <c r="AA20" s="350"/>
    </row>
    <row r="21" spans="1:27" x14ac:dyDescent="0.35">
      <c r="A21" s="550" t="s">
        <v>40</v>
      </c>
      <c r="B21" s="572"/>
      <c r="C21" s="347">
        <f t="shared" si="16"/>
        <v>54573.17</v>
      </c>
      <c r="D21" s="313">
        <f t="shared" si="1"/>
        <v>654878.04</v>
      </c>
      <c r="E21" s="348">
        <f t="shared" si="17"/>
        <v>0.13089999999999999</v>
      </c>
      <c r="F21" s="349">
        <f t="shared" si="0"/>
        <v>0</v>
      </c>
      <c r="G21" s="313">
        <f t="shared" si="2"/>
        <v>0</v>
      </c>
      <c r="H21" s="348">
        <f t="shared" si="18"/>
        <v>0.1179</v>
      </c>
      <c r="I21" s="349">
        <f t="shared" si="3"/>
        <v>0</v>
      </c>
      <c r="J21" s="313">
        <f t="shared" si="4"/>
        <v>0</v>
      </c>
      <c r="K21" s="348">
        <f t="shared" si="19"/>
        <v>0.1048</v>
      </c>
      <c r="L21" s="349">
        <f t="shared" si="5"/>
        <v>0</v>
      </c>
      <c r="M21" s="313">
        <f t="shared" si="6"/>
        <v>0</v>
      </c>
      <c r="N21" s="348">
        <f t="shared" si="23"/>
        <v>9.1700000000000004E-2</v>
      </c>
      <c r="O21" s="349">
        <f t="shared" si="7"/>
        <v>0</v>
      </c>
      <c r="P21" s="313">
        <f t="shared" si="8"/>
        <v>0</v>
      </c>
      <c r="Q21" s="348">
        <f t="shared" si="20"/>
        <v>8.5199999999999998E-2</v>
      </c>
      <c r="R21" s="349">
        <f t="shared" si="9"/>
        <v>0</v>
      </c>
      <c r="S21" s="313">
        <f t="shared" si="10"/>
        <v>0</v>
      </c>
      <c r="T21" s="348">
        <f t="shared" si="21"/>
        <v>7.85E-2</v>
      </c>
      <c r="U21" s="349">
        <f t="shared" si="11"/>
        <v>0</v>
      </c>
      <c r="V21" s="313">
        <f t="shared" si="12"/>
        <v>0</v>
      </c>
      <c r="W21" s="348">
        <f t="shared" si="22"/>
        <v>6.5600000000000006E-2</v>
      </c>
      <c r="X21" s="349">
        <f t="shared" si="13"/>
        <v>0</v>
      </c>
      <c r="Y21" s="313">
        <f t="shared" si="14"/>
        <v>0</v>
      </c>
      <c r="Z21" s="314">
        <f t="shared" si="15"/>
        <v>654878.04</v>
      </c>
      <c r="AA21" s="350"/>
    </row>
    <row r="22" spans="1:27" s="319" customFormat="1" ht="13.9" x14ac:dyDescent="0.4">
      <c r="A22" s="525" t="s">
        <v>373</v>
      </c>
      <c r="B22" s="566"/>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7" t="s">
        <v>374</v>
      </c>
      <c r="B24" s="568"/>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0.12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scale="27"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8"/>
  <sheetViews>
    <sheetView zoomScale="80" zoomScaleNormal="80" workbookViewId="0">
      <selection activeCell="A30" sqref="A30:G31"/>
    </sheetView>
  </sheetViews>
  <sheetFormatPr defaultColWidth="8.86328125" defaultRowHeight="13.5" x14ac:dyDescent="0.35"/>
  <cols>
    <col min="1" max="1" width="45.73046875" style="77" customWidth="1"/>
    <col min="2" max="6" width="28.1328125" style="76" customWidth="1"/>
    <col min="7" max="7" width="20.73046875" style="76" customWidth="1"/>
    <col min="8" max="8" width="16" style="76" customWidth="1"/>
    <col min="9" max="16384" width="8.86328125" style="76"/>
  </cols>
  <sheetData>
    <row r="1" spans="1:9" ht="15" x14ac:dyDescent="0.4">
      <c r="A1" s="461" t="s">
        <v>537</v>
      </c>
      <c r="B1" s="461"/>
      <c r="C1" s="461"/>
      <c r="D1" s="461"/>
      <c r="E1" s="461"/>
      <c r="F1" s="461"/>
      <c r="G1" s="461"/>
    </row>
    <row r="3" spans="1:9" ht="17.649999999999999" x14ac:dyDescent="0.5">
      <c r="A3" s="465" t="s">
        <v>276</v>
      </c>
      <c r="B3" s="466"/>
      <c r="C3" s="466"/>
      <c r="D3" s="466"/>
      <c r="E3" s="466"/>
      <c r="F3" s="466"/>
      <c r="G3" s="466"/>
    </row>
    <row r="5" spans="1:9" ht="13.9" thickBot="1" x14ac:dyDescent="0.4"/>
    <row r="6" spans="1:9" ht="42.75" customHeight="1" thickTop="1" thickBot="1" x14ac:dyDescent="0.4">
      <c r="A6" s="484" t="s">
        <v>277</v>
      </c>
      <c r="B6" s="485"/>
      <c r="C6" s="485"/>
      <c r="D6" s="485"/>
      <c r="E6" s="486"/>
      <c r="F6" s="487"/>
    </row>
    <row r="7" spans="1:9" ht="15" x14ac:dyDescent="0.4">
      <c r="A7" s="476" t="s">
        <v>55</v>
      </c>
      <c r="B7" s="488" t="s">
        <v>56</v>
      </c>
      <c r="C7" s="489"/>
      <c r="D7" s="489"/>
      <c r="E7" s="490"/>
      <c r="F7" s="491"/>
    </row>
    <row r="8" spans="1:9" s="77" customFormat="1" ht="45" customHeight="1" thickBot="1" x14ac:dyDescent="0.45">
      <c r="A8" s="477"/>
      <c r="B8" s="78" t="s">
        <v>337</v>
      </c>
      <c r="C8" s="79"/>
      <c r="D8" s="79"/>
      <c r="E8" s="79"/>
      <c r="F8" s="256" t="s">
        <v>60</v>
      </c>
    </row>
    <row r="9" spans="1:9" ht="15.4" thickBot="1" x14ac:dyDescent="0.45">
      <c r="A9" s="245" t="s">
        <v>191</v>
      </c>
      <c r="B9" s="257">
        <v>0</v>
      </c>
      <c r="C9" s="275" t="s">
        <v>192</v>
      </c>
      <c r="D9" s="275" t="s">
        <v>192</v>
      </c>
      <c r="E9" s="275" t="s">
        <v>192</v>
      </c>
      <c r="F9" s="258">
        <f>B9</f>
        <v>0</v>
      </c>
    </row>
    <row r="10" spans="1:9" ht="3" customHeight="1" thickBot="1" x14ac:dyDescent="0.45">
      <c r="A10" s="246"/>
      <c r="B10" s="259"/>
      <c r="C10" s="276"/>
      <c r="D10" s="276"/>
      <c r="E10" s="276"/>
      <c r="F10" s="260"/>
    </row>
    <row r="11" spans="1:9" ht="15.4" thickBot="1" x14ac:dyDescent="0.45">
      <c r="A11" s="262" t="s">
        <v>193</v>
      </c>
      <c r="B11" s="263">
        <f>SUM(B9:B9)</f>
        <v>0</v>
      </c>
      <c r="C11" s="275" t="s">
        <v>192</v>
      </c>
      <c r="D11" s="275" t="s">
        <v>192</v>
      </c>
      <c r="E11" s="275" t="s">
        <v>192</v>
      </c>
      <c r="F11" s="261">
        <f>SUM(F9:F9)</f>
        <v>0</v>
      </c>
    </row>
    <row r="12" spans="1:9" ht="15.4" thickBot="1" x14ac:dyDescent="0.45">
      <c r="A12" s="262" t="s">
        <v>62</v>
      </c>
      <c r="B12" s="264">
        <f>B11/'F-1 Claims Svcs DDI Costs'!C15</f>
        <v>0</v>
      </c>
      <c r="C12" s="275" t="s">
        <v>192</v>
      </c>
      <c r="D12" s="275" t="s">
        <v>192</v>
      </c>
      <c r="E12" s="275" t="s">
        <v>192</v>
      </c>
      <c r="F12" s="278" t="s">
        <v>192</v>
      </c>
    </row>
    <row r="13" spans="1:9" ht="26.25" thickBot="1" x14ac:dyDescent="0.45">
      <c r="A13" s="249" t="s">
        <v>327</v>
      </c>
      <c r="B13" s="265">
        <v>0.05</v>
      </c>
      <c r="C13" s="275" t="s">
        <v>192</v>
      </c>
      <c r="D13" s="275" t="s">
        <v>192</v>
      </c>
      <c r="E13" s="275" t="s">
        <v>192</v>
      </c>
      <c r="F13" s="278" t="s">
        <v>192</v>
      </c>
      <c r="H13" s="162"/>
    </row>
    <row r="14" spans="1:9" s="84" customFormat="1" ht="26.25" thickBot="1" x14ac:dyDescent="0.45">
      <c r="A14" s="250" t="s">
        <v>328</v>
      </c>
      <c r="B14" s="266">
        <v>0.1</v>
      </c>
      <c r="C14" s="277" t="s">
        <v>192</v>
      </c>
      <c r="D14" s="277" t="s">
        <v>192</v>
      </c>
      <c r="E14" s="277" t="s">
        <v>192</v>
      </c>
      <c r="F14" s="279" t="s">
        <v>192</v>
      </c>
      <c r="G14" s="83"/>
      <c r="H14" s="162"/>
      <c r="I14" s="162"/>
    </row>
    <row r="15" spans="1:9" ht="15.4" thickTop="1" x14ac:dyDescent="0.4">
      <c r="A15" s="439"/>
      <c r="B15" s="75"/>
      <c r="C15" s="75"/>
      <c r="D15" s="75"/>
      <c r="E15" s="75"/>
      <c r="F15" s="440"/>
      <c r="H15" s="162"/>
    </row>
    <row r="16" spans="1:9" s="77" customFormat="1" ht="51" customHeight="1" thickBot="1" x14ac:dyDescent="0.4">
      <c r="A16" s="492" t="s">
        <v>302</v>
      </c>
      <c r="B16" s="493"/>
      <c r="C16" s="493"/>
      <c r="D16" s="493"/>
      <c r="E16" s="493"/>
      <c r="F16" s="494"/>
    </row>
    <row r="17" spans="1:7" ht="13.9" thickTop="1" x14ac:dyDescent="0.35"/>
    <row r="18" spans="1:7" ht="13.9" thickBot="1" x14ac:dyDescent="0.4">
      <c r="A18" s="77" t="s">
        <v>54</v>
      </c>
    </row>
    <row r="19" spans="1:7" ht="42.75" customHeight="1" thickTop="1" thickBot="1" x14ac:dyDescent="0.4">
      <c r="A19" s="470" t="s">
        <v>278</v>
      </c>
      <c r="B19" s="471"/>
      <c r="C19" s="471"/>
      <c r="D19" s="471"/>
      <c r="E19" s="471"/>
      <c r="F19" s="471"/>
      <c r="G19" s="472"/>
    </row>
    <row r="20" spans="1:7" ht="15.6" customHeight="1" x14ac:dyDescent="0.4">
      <c r="A20" s="476" t="s">
        <v>55</v>
      </c>
      <c r="B20" s="473" t="s">
        <v>56</v>
      </c>
      <c r="C20" s="474"/>
      <c r="D20" s="474"/>
      <c r="E20" s="474"/>
      <c r="F20" s="474"/>
      <c r="G20" s="475"/>
    </row>
    <row r="21" spans="1:7" s="77" customFormat="1" ht="45" customHeight="1" thickBot="1" x14ac:dyDescent="0.45">
      <c r="A21" s="477"/>
      <c r="B21" s="78" t="s">
        <v>300</v>
      </c>
      <c r="C21" s="79" t="s">
        <v>57</v>
      </c>
      <c r="D21" s="79" t="s">
        <v>58</v>
      </c>
      <c r="E21" s="80" t="s">
        <v>59</v>
      </c>
      <c r="F21" s="80"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1"/>
      <c r="C23" s="81"/>
      <c r="D23" s="81"/>
      <c r="E23" s="81"/>
      <c r="F23" s="81"/>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22000000</v>
      </c>
    </row>
    <row r="25" spans="1:7" ht="15.4" thickBot="1" x14ac:dyDescent="0.45">
      <c r="A25" s="248" t="s">
        <v>62</v>
      </c>
      <c r="B25" s="82" t="e">
        <f>B24/$F$24</f>
        <v>#DIV/0!</v>
      </c>
      <c r="C25" s="269" t="e">
        <f t="shared" ref="C25:E25" si="1">C24/$F$24</f>
        <v>#DIV/0!</v>
      </c>
      <c r="D25" s="269" t="e">
        <f t="shared" si="1"/>
        <v>#DIV/0!</v>
      </c>
      <c r="E25" s="269" t="e">
        <f t="shared" si="1"/>
        <v>#DIV/0!</v>
      </c>
      <c r="F25" s="270" t="e">
        <f>SUM(B25:E25)</f>
        <v>#DIV/0!</v>
      </c>
      <c r="G25" s="252"/>
    </row>
    <row r="26" spans="1:7" ht="25.5" x14ac:dyDescent="0.35">
      <c r="A26" s="249" t="s">
        <v>329</v>
      </c>
      <c r="B26" s="271">
        <v>0.05</v>
      </c>
      <c r="C26" s="272">
        <v>0.15</v>
      </c>
      <c r="D26" s="272">
        <v>0.25</v>
      </c>
      <c r="E26" s="272">
        <v>0.1</v>
      </c>
      <c r="F26" s="293"/>
      <c r="G26" s="252"/>
    </row>
    <row r="27" spans="1:7" s="84" customFormat="1" ht="25.9" thickBot="1" x14ac:dyDescent="0.4">
      <c r="A27" s="250" t="s">
        <v>330</v>
      </c>
      <c r="B27" s="273">
        <v>0.35</v>
      </c>
      <c r="C27" s="274">
        <v>0.3</v>
      </c>
      <c r="D27" s="274">
        <v>0.5</v>
      </c>
      <c r="E27" s="274">
        <v>0.25</v>
      </c>
      <c r="F27" s="294"/>
      <c r="G27" s="254"/>
    </row>
    <row r="28" spans="1:7" s="86" customFormat="1" ht="15.75" thickTop="1" thickBot="1" x14ac:dyDescent="0.45">
      <c r="A28" s="437" t="s">
        <v>63</v>
      </c>
      <c r="B28" s="235">
        <f>F24</f>
        <v>0</v>
      </c>
      <c r="C28" s="85"/>
      <c r="D28" s="85"/>
      <c r="E28" s="85"/>
      <c r="F28" s="85"/>
      <c r="G28" s="438"/>
    </row>
    <row r="29" spans="1:7" ht="15" x14ac:dyDescent="0.4">
      <c r="A29" s="439"/>
      <c r="B29" s="75"/>
      <c r="C29" s="75"/>
      <c r="D29" s="75"/>
      <c r="E29" s="75"/>
      <c r="F29" s="75"/>
      <c r="G29" s="433"/>
    </row>
    <row r="30" spans="1:7" ht="15" customHeight="1" x14ac:dyDescent="0.35">
      <c r="A30" s="478" t="s">
        <v>525</v>
      </c>
      <c r="B30" s="479"/>
      <c r="C30" s="479"/>
      <c r="D30" s="479"/>
      <c r="E30" s="479"/>
      <c r="F30" s="479"/>
      <c r="G30" s="480"/>
    </row>
    <row r="31" spans="1:7" ht="44.25" customHeight="1" thickBot="1" x14ac:dyDescent="0.4">
      <c r="A31" s="481"/>
      <c r="B31" s="482"/>
      <c r="C31" s="482"/>
      <c r="D31" s="482"/>
      <c r="E31" s="482"/>
      <c r="F31" s="482"/>
      <c r="G31" s="483"/>
    </row>
    <row r="32" spans="1:7" ht="13.9" thickTop="1" x14ac:dyDescent="0.35"/>
    <row r="33" spans="1:7" ht="13.9" thickBot="1" x14ac:dyDescent="0.4"/>
    <row r="34" spans="1:7" ht="40.5" customHeight="1" thickTop="1" thickBot="1" x14ac:dyDescent="0.4">
      <c r="A34" s="470" t="s">
        <v>279</v>
      </c>
      <c r="B34" s="471"/>
      <c r="C34" s="471"/>
      <c r="D34" s="471"/>
      <c r="E34" s="471"/>
      <c r="F34" s="471"/>
      <c r="G34" s="472"/>
    </row>
    <row r="35" spans="1:7" ht="15.6" customHeight="1" x14ac:dyDescent="0.4">
      <c r="A35" s="476" t="s">
        <v>55</v>
      </c>
      <c r="B35" s="473" t="s">
        <v>64</v>
      </c>
      <c r="C35" s="474"/>
      <c r="D35" s="474"/>
      <c r="E35" s="474"/>
      <c r="F35" s="474"/>
      <c r="G35" s="475"/>
    </row>
    <row r="36" spans="1:7" ht="28.15" thickBot="1" x14ac:dyDescent="0.45">
      <c r="A36" s="477"/>
      <c r="B36" s="78" t="s">
        <v>300</v>
      </c>
      <c r="C36" s="79" t="s">
        <v>57</v>
      </c>
      <c r="D36" s="79" t="s">
        <v>58</v>
      </c>
      <c r="E36" s="80" t="s">
        <v>59</v>
      </c>
      <c r="F36" s="80" t="s">
        <v>65</v>
      </c>
      <c r="G36" s="244" t="s">
        <v>206</v>
      </c>
    </row>
    <row r="37" spans="1:7" ht="30.4" thickBot="1" x14ac:dyDescent="0.45">
      <c r="A37" s="255" t="s">
        <v>280</v>
      </c>
      <c r="B37" s="163">
        <v>0</v>
      </c>
      <c r="C37" s="163">
        <v>0</v>
      </c>
      <c r="D37" s="163">
        <v>0</v>
      </c>
      <c r="E37" s="163">
        <v>0</v>
      </c>
      <c r="F37" s="290">
        <f>SUM(B37:E37)</f>
        <v>0</v>
      </c>
      <c r="G37" s="284"/>
    </row>
    <row r="38" spans="1:7" ht="3" customHeight="1" thickBot="1" x14ac:dyDescent="0.45">
      <c r="A38" s="246"/>
      <c r="B38" s="280"/>
      <c r="C38" s="281"/>
      <c r="D38" s="281"/>
      <c r="E38" s="281"/>
      <c r="F38" s="282"/>
      <c r="G38" s="285"/>
    </row>
    <row r="39" spans="1:7" ht="15.4" thickBot="1" x14ac:dyDescent="0.45">
      <c r="A39" s="248" t="s">
        <v>61</v>
      </c>
      <c r="B39" s="267">
        <f>SUM(B37:B37)</f>
        <v>0</v>
      </c>
      <c r="C39" s="267">
        <f t="shared" ref="C39:E39" si="2">SUM(C37:C37)</f>
        <v>0</v>
      </c>
      <c r="D39" s="267">
        <f t="shared" si="2"/>
        <v>0</v>
      </c>
      <c r="E39" s="267">
        <f t="shared" si="2"/>
        <v>0</v>
      </c>
      <c r="F39" s="289">
        <f>SUM(B39:E39)</f>
        <v>0</v>
      </c>
      <c r="G39" s="253">
        <f>'G-1 Claims Svcs DDI Costs'!C15</f>
        <v>2000000</v>
      </c>
    </row>
    <row r="40" spans="1:7" ht="15.4" thickBot="1" x14ac:dyDescent="0.45">
      <c r="A40" s="248" t="s">
        <v>62</v>
      </c>
      <c r="B40" s="82" t="e">
        <f>B39/$F$39</f>
        <v>#DIV/0!</v>
      </c>
      <c r="C40" s="264" t="e">
        <f t="shared" ref="C40:E40" si="3">C39/$F$39</f>
        <v>#DIV/0!</v>
      </c>
      <c r="D40" s="264" t="e">
        <f t="shared" si="3"/>
        <v>#DIV/0!</v>
      </c>
      <c r="E40" s="264" t="e">
        <f t="shared" si="3"/>
        <v>#DIV/0!</v>
      </c>
      <c r="F40" s="283" t="e">
        <f>SUM(B40:E40)</f>
        <v>#DIV/0!</v>
      </c>
      <c r="G40" s="286"/>
    </row>
    <row r="41" spans="1:7" ht="25.9" thickBot="1" x14ac:dyDescent="0.4">
      <c r="A41" s="249" t="s">
        <v>329</v>
      </c>
      <c r="B41" s="265">
        <v>0.05</v>
      </c>
      <c r="C41" s="265">
        <v>0.15</v>
      </c>
      <c r="D41" s="265">
        <v>0.25</v>
      </c>
      <c r="E41" s="265">
        <v>0.1</v>
      </c>
      <c r="F41" s="288"/>
      <c r="G41" s="252"/>
    </row>
    <row r="42" spans="1:7" ht="25.9" thickBot="1" x14ac:dyDescent="0.4">
      <c r="A42" s="250" t="s">
        <v>330</v>
      </c>
      <c r="B42" s="266">
        <v>0.35</v>
      </c>
      <c r="C42" s="266">
        <v>0.3</v>
      </c>
      <c r="D42" s="266">
        <v>0.5</v>
      </c>
      <c r="E42" s="266">
        <v>0.25</v>
      </c>
      <c r="F42" s="287"/>
      <c r="G42" s="254"/>
    </row>
    <row r="43" spans="1:7" ht="15.75" thickTop="1" thickBot="1" x14ac:dyDescent="0.45">
      <c r="A43" s="432" t="s">
        <v>66</v>
      </c>
      <c r="B43" s="236">
        <f>F39</f>
        <v>0</v>
      </c>
      <c r="C43" s="75"/>
      <c r="D43" s="75"/>
      <c r="E43" s="75"/>
      <c r="F43" s="75"/>
      <c r="G43" s="433"/>
    </row>
    <row r="44" spans="1:7" ht="15" x14ac:dyDescent="0.4">
      <c r="A44" s="436"/>
      <c r="B44" s="241"/>
      <c r="C44" s="75"/>
      <c r="D44" s="75"/>
      <c r="E44" s="75"/>
      <c r="F44" s="75"/>
      <c r="G44" s="433"/>
    </row>
    <row r="45" spans="1:7" ht="60.6" customHeight="1" thickBot="1" x14ac:dyDescent="0.4">
      <c r="A45" s="467" t="s">
        <v>336</v>
      </c>
      <c r="B45" s="468"/>
      <c r="C45" s="468"/>
      <c r="D45" s="468"/>
      <c r="E45" s="468"/>
      <c r="F45" s="468"/>
      <c r="G45" s="469"/>
    </row>
    <row r="46" spans="1:7" ht="14.1" customHeight="1" thickTop="1" x14ac:dyDescent="0.35"/>
    <row r="47" spans="1:7" ht="14.1" customHeight="1" thickBot="1" x14ac:dyDescent="0.4"/>
    <row r="48" spans="1:7" ht="42" customHeight="1" thickTop="1" thickBot="1" x14ac:dyDescent="0.4">
      <c r="A48" s="470" t="s">
        <v>281</v>
      </c>
      <c r="B48" s="471"/>
      <c r="C48" s="471"/>
      <c r="D48" s="471"/>
      <c r="E48" s="471"/>
      <c r="F48" s="471"/>
      <c r="G48" s="472"/>
    </row>
    <row r="49" spans="1:7" ht="15.6" customHeight="1" x14ac:dyDescent="0.4">
      <c r="A49" s="476" t="s">
        <v>55</v>
      </c>
      <c r="B49" s="473" t="s">
        <v>0</v>
      </c>
      <c r="C49" s="474"/>
      <c r="D49" s="474"/>
      <c r="E49" s="474"/>
      <c r="F49" s="474"/>
      <c r="G49" s="475"/>
    </row>
    <row r="50" spans="1:7" ht="28.15" thickBot="1" x14ac:dyDescent="0.45">
      <c r="A50" s="477"/>
      <c r="B50" s="78" t="s">
        <v>300</v>
      </c>
      <c r="C50" s="79" t="s">
        <v>57</v>
      </c>
      <c r="D50" s="79" t="s">
        <v>58</v>
      </c>
      <c r="E50" s="80" t="s">
        <v>59</v>
      </c>
      <c r="F50" s="80" t="s">
        <v>65</v>
      </c>
      <c r="G50" s="244" t="s">
        <v>206</v>
      </c>
    </row>
    <row r="51" spans="1:7" ht="30" x14ac:dyDescent="0.4">
      <c r="A51" s="429" t="s">
        <v>282</v>
      </c>
      <c r="B51" s="163">
        <v>0</v>
      </c>
      <c r="C51" s="163">
        <v>0</v>
      </c>
      <c r="D51" s="163">
        <v>0</v>
      </c>
      <c r="E51" s="163">
        <v>0</v>
      </c>
      <c r="F51" s="290">
        <f>SUM(B51:E51)</f>
        <v>0</v>
      </c>
      <c r="G51" s="252"/>
    </row>
    <row r="52" spans="1:7" ht="3" customHeight="1" x14ac:dyDescent="0.4">
      <c r="A52" s="246"/>
      <c r="B52" s="87"/>
      <c r="C52" s="88"/>
      <c r="D52" s="88"/>
      <c r="E52" s="89"/>
      <c r="F52" s="89"/>
      <c r="G52" s="247"/>
    </row>
    <row r="53" spans="1:7" ht="15.4" thickBot="1" x14ac:dyDescent="0.45">
      <c r="A53" s="248" t="s">
        <v>61</v>
      </c>
      <c r="B53" s="267">
        <f>SUM(B51:B51)</f>
        <v>0</v>
      </c>
      <c r="C53" s="267">
        <f t="shared" ref="C53:E53" si="4">SUM(C51:C51)</f>
        <v>0</v>
      </c>
      <c r="D53" s="267">
        <f t="shared" si="4"/>
        <v>0</v>
      </c>
      <c r="E53" s="267">
        <f t="shared" si="4"/>
        <v>0</v>
      </c>
      <c r="F53" s="291">
        <f>SUM(B53:E53)</f>
        <v>0</v>
      </c>
      <c r="G53" s="253">
        <f>'H-1 Claims Svcs DDI Costs'!C15</f>
        <v>1000000</v>
      </c>
    </row>
    <row r="54" spans="1:7" ht="15.4" thickBot="1" x14ac:dyDescent="0.45">
      <c r="A54" s="248" t="s">
        <v>62</v>
      </c>
      <c r="B54" s="82" t="e">
        <f>B53/$F$53</f>
        <v>#DIV/0!</v>
      </c>
      <c r="C54" s="82" t="e">
        <f t="shared" ref="C54:E54" si="5">C53/$F$53</f>
        <v>#DIV/0!</v>
      </c>
      <c r="D54" s="82" t="e">
        <f t="shared" si="5"/>
        <v>#DIV/0!</v>
      </c>
      <c r="E54" s="82" t="e">
        <f t="shared" si="5"/>
        <v>#DIV/0!</v>
      </c>
      <c r="F54" s="292" t="e">
        <f>SUM(B54:E54)</f>
        <v>#DIV/0!</v>
      </c>
      <c r="G54" s="252"/>
    </row>
    <row r="55" spans="1:7" ht="25.9" thickBot="1" x14ac:dyDescent="0.4">
      <c r="A55" s="249" t="s">
        <v>329</v>
      </c>
      <c r="B55" s="265">
        <v>0.05</v>
      </c>
      <c r="C55" s="265">
        <v>0.15</v>
      </c>
      <c r="D55" s="265">
        <v>0.25</v>
      </c>
      <c r="E55" s="265">
        <v>0.1</v>
      </c>
      <c r="F55" s="207"/>
      <c r="G55" s="252"/>
    </row>
    <row r="56" spans="1:7" ht="25.9" thickBot="1" x14ac:dyDescent="0.4">
      <c r="A56" s="430" t="s">
        <v>330</v>
      </c>
      <c r="B56" s="265">
        <v>0.35</v>
      </c>
      <c r="C56" s="265">
        <v>0.3</v>
      </c>
      <c r="D56" s="265">
        <v>0.5</v>
      </c>
      <c r="E56" s="265">
        <v>0.25</v>
      </c>
      <c r="F56" s="234"/>
      <c r="G56" s="431"/>
    </row>
    <row r="57" spans="1:7" ht="15.4" thickBot="1" x14ac:dyDescent="0.45">
      <c r="A57" s="432" t="s">
        <v>66</v>
      </c>
      <c r="B57" s="235">
        <f>F53</f>
        <v>0</v>
      </c>
      <c r="C57" s="75"/>
      <c r="D57" s="75"/>
      <c r="E57" s="75"/>
      <c r="F57" s="75"/>
      <c r="G57" s="433"/>
    </row>
    <row r="58" spans="1:7" ht="15" x14ac:dyDescent="0.4">
      <c r="A58" s="436"/>
      <c r="B58" s="242"/>
      <c r="C58" s="75"/>
      <c r="D58" s="75"/>
      <c r="E58" s="75"/>
      <c r="F58" s="75"/>
      <c r="G58" s="433"/>
    </row>
    <row r="59" spans="1:7" ht="61.35" customHeight="1" thickBot="1" x14ac:dyDescent="0.4">
      <c r="A59" s="467" t="s">
        <v>335</v>
      </c>
      <c r="B59" s="468"/>
      <c r="C59" s="468"/>
      <c r="D59" s="468"/>
      <c r="E59" s="468"/>
      <c r="F59" s="468"/>
      <c r="G59" s="469"/>
    </row>
    <row r="60" spans="1:7" ht="13.9" thickTop="1" x14ac:dyDescent="0.35"/>
    <row r="61" spans="1:7" ht="13.9" thickBot="1" x14ac:dyDescent="0.4"/>
    <row r="62" spans="1:7" ht="42" customHeight="1" thickTop="1" thickBot="1" x14ac:dyDescent="0.4">
      <c r="A62" s="470" t="s">
        <v>283</v>
      </c>
      <c r="B62" s="471"/>
      <c r="C62" s="471"/>
      <c r="D62" s="471"/>
      <c r="E62" s="471"/>
      <c r="F62" s="471"/>
      <c r="G62" s="472"/>
    </row>
    <row r="63" spans="1:7" ht="15.6" customHeight="1" x14ac:dyDescent="0.4">
      <c r="A63" s="476" t="s">
        <v>55</v>
      </c>
      <c r="B63" s="473" t="s">
        <v>0</v>
      </c>
      <c r="C63" s="474"/>
      <c r="D63" s="474"/>
      <c r="E63" s="474"/>
      <c r="F63" s="474"/>
      <c r="G63" s="475"/>
    </row>
    <row r="64" spans="1:7" ht="28.15" thickBot="1" x14ac:dyDescent="0.45">
      <c r="A64" s="477"/>
      <c r="B64" s="78" t="s">
        <v>301</v>
      </c>
      <c r="C64" s="79" t="s">
        <v>57</v>
      </c>
      <c r="D64" s="79" t="s">
        <v>58</v>
      </c>
      <c r="E64" s="80" t="s">
        <v>59</v>
      </c>
      <c r="F64" s="80" t="s">
        <v>65</v>
      </c>
      <c r="G64" s="244" t="s">
        <v>206</v>
      </c>
    </row>
    <row r="65" spans="1:7" ht="30" x14ac:dyDescent="0.4">
      <c r="A65" s="429" t="s">
        <v>284</v>
      </c>
      <c r="B65" s="163">
        <v>0</v>
      </c>
      <c r="C65" s="163">
        <v>0</v>
      </c>
      <c r="D65" s="163">
        <v>0</v>
      </c>
      <c r="E65" s="163">
        <v>0</v>
      </c>
      <c r="F65" s="290">
        <f>SUM(B65:E65)</f>
        <v>0</v>
      </c>
      <c r="G65" s="252"/>
    </row>
    <row r="66" spans="1:7" ht="3" customHeight="1" x14ac:dyDescent="0.4">
      <c r="A66" s="246"/>
      <c r="B66" s="87"/>
      <c r="C66" s="88"/>
      <c r="D66" s="88"/>
      <c r="E66" s="89"/>
      <c r="F66" s="89"/>
      <c r="G66" s="247"/>
    </row>
    <row r="67" spans="1:7" ht="15.4" thickBot="1" x14ac:dyDescent="0.45">
      <c r="A67" s="248" t="s">
        <v>61</v>
      </c>
      <c r="B67" s="267">
        <f>SUM(B65:B65)</f>
        <v>0</v>
      </c>
      <c r="C67" s="267">
        <f t="shared" ref="C67:E67" si="6">SUM(C65:C65)</f>
        <v>0</v>
      </c>
      <c r="D67" s="267">
        <f t="shared" si="6"/>
        <v>0</v>
      </c>
      <c r="E67" s="267">
        <f t="shared" si="6"/>
        <v>0</v>
      </c>
      <c r="F67" s="291">
        <f>SUM(B67:E67)</f>
        <v>0</v>
      </c>
      <c r="G67" s="253">
        <f>'I-1 Claims Svcs DDI Costs'!C15</f>
        <v>2000000</v>
      </c>
    </row>
    <row r="68" spans="1:7" ht="15.4" thickBot="1" x14ac:dyDescent="0.45">
      <c r="A68" s="248" t="s">
        <v>62</v>
      </c>
      <c r="B68" s="82" t="e">
        <f>B67/$F$67</f>
        <v>#DIV/0!</v>
      </c>
      <c r="C68" s="82" t="e">
        <f>C67/$F$67</f>
        <v>#DIV/0!</v>
      </c>
      <c r="D68" s="82" t="e">
        <f>D67/$F$67</f>
        <v>#DIV/0!</v>
      </c>
      <c r="E68" s="82" t="e">
        <f>E67/$F$67</f>
        <v>#DIV/0!</v>
      </c>
      <c r="F68" s="292" t="e">
        <f>SUM(B68:E68)</f>
        <v>#DIV/0!</v>
      </c>
      <c r="G68" s="252"/>
    </row>
    <row r="69" spans="1:7" ht="25.9" thickBot="1" x14ac:dyDescent="0.4">
      <c r="A69" s="249" t="s">
        <v>329</v>
      </c>
      <c r="B69" s="265">
        <v>0.05</v>
      </c>
      <c r="C69" s="265">
        <v>0.15</v>
      </c>
      <c r="D69" s="265">
        <v>0.25</v>
      </c>
      <c r="E69" s="265">
        <v>0.1</v>
      </c>
      <c r="F69" s="207"/>
      <c r="G69" s="252"/>
    </row>
    <row r="70" spans="1:7" ht="25.9" thickBot="1" x14ac:dyDescent="0.4">
      <c r="A70" s="430" t="s">
        <v>330</v>
      </c>
      <c r="B70" s="265">
        <v>0.35</v>
      </c>
      <c r="C70" s="265">
        <v>0.3</v>
      </c>
      <c r="D70" s="265">
        <v>0.5</v>
      </c>
      <c r="E70" s="265">
        <v>0.25</v>
      </c>
      <c r="F70" s="234"/>
      <c r="G70" s="431"/>
    </row>
    <row r="71" spans="1:7" ht="15.4" thickBot="1" x14ac:dyDescent="0.45">
      <c r="A71" s="432" t="s">
        <v>66</v>
      </c>
      <c r="B71" s="235">
        <f>F67</f>
        <v>0</v>
      </c>
      <c r="C71" s="75"/>
      <c r="D71" s="75"/>
      <c r="E71" s="75"/>
      <c r="F71" s="75"/>
      <c r="G71" s="433"/>
    </row>
    <row r="72" spans="1:7" x14ac:dyDescent="0.35">
      <c r="A72" s="434"/>
      <c r="B72" s="435"/>
      <c r="C72" s="435"/>
      <c r="D72" s="435"/>
      <c r="E72" s="435"/>
      <c r="F72" s="435"/>
      <c r="G72" s="433"/>
    </row>
    <row r="73" spans="1:7" ht="62.1" customHeight="1" thickBot="1" x14ac:dyDescent="0.4">
      <c r="A73" s="467" t="s">
        <v>380</v>
      </c>
      <c r="B73" s="468"/>
      <c r="C73" s="468"/>
      <c r="D73" s="468"/>
      <c r="E73" s="468"/>
      <c r="F73" s="468"/>
      <c r="G73" s="469"/>
    </row>
    <row r="74" spans="1:7" ht="13.9" thickTop="1" x14ac:dyDescent="0.35"/>
    <row r="75" spans="1:7" ht="13.9" thickBot="1" x14ac:dyDescent="0.4"/>
    <row r="76" spans="1:7" ht="42" customHeight="1" thickTop="1" thickBot="1" x14ac:dyDescent="0.4">
      <c r="A76" s="470" t="s">
        <v>464</v>
      </c>
      <c r="B76" s="471"/>
      <c r="C76" s="471"/>
      <c r="D76" s="471"/>
      <c r="E76" s="471"/>
      <c r="F76" s="471"/>
      <c r="G76" s="472"/>
    </row>
    <row r="77" spans="1:7" ht="15.6" customHeight="1" x14ac:dyDescent="0.4">
      <c r="A77" s="476" t="s">
        <v>55</v>
      </c>
      <c r="B77" s="473" t="s">
        <v>0</v>
      </c>
      <c r="C77" s="474"/>
      <c r="D77" s="474"/>
      <c r="E77" s="474"/>
      <c r="F77" s="474"/>
      <c r="G77" s="475"/>
    </row>
    <row r="78" spans="1:7" ht="28.15" thickBot="1" x14ac:dyDescent="0.45">
      <c r="A78" s="477"/>
      <c r="B78" s="78" t="s">
        <v>301</v>
      </c>
      <c r="C78" s="79" t="s">
        <v>57</v>
      </c>
      <c r="D78" s="79" t="s">
        <v>58</v>
      </c>
      <c r="E78" s="80" t="s">
        <v>59</v>
      </c>
      <c r="F78" s="80" t="s">
        <v>65</v>
      </c>
      <c r="G78" s="244" t="s">
        <v>206</v>
      </c>
    </row>
    <row r="79" spans="1:7" ht="30" x14ac:dyDescent="0.4">
      <c r="A79" s="429" t="s">
        <v>465</v>
      </c>
      <c r="B79" s="163">
        <v>0</v>
      </c>
      <c r="C79" s="163">
        <v>0</v>
      </c>
      <c r="D79" s="163">
        <v>0</v>
      </c>
      <c r="E79" s="163">
        <v>0</v>
      </c>
      <c r="F79" s="290">
        <f>SUM(B79:E79)</f>
        <v>0</v>
      </c>
      <c r="G79" s="252"/>
    </row>
    <row r="80" spans="1:7" ht="3" customHeight="1" x14ac:dyDescent="0.4">
      <c r="A80" s="246"/>
      <c r="B80" s="87"/>
      <c r="C80" s="88"/>
      <c r="D80" s="88"/>
      <c r="E80" s="89"/>
      <c r="F80" s="89"/>
      <c r="G80" s="247"/>
    </row>
    <row r="81" spans="1:7" ht="15.4" thickBot="1" x14ac:dyDescent="0.45">
      <c r="A81" s="248" t="s">
        <v>61</v>
      </c>
      <c r="B81" s="267">
        <f>SUM(B79:B79)</f>
        <v>0</v>
      </c>
      <c r="C81" s="267">
        <f t="shared" ref="C81:E81" si="7">SUM(C79:C79)</f>
        <v>0</v>
      </c>
      <c r="D81" s="267">
        <f t="shared" si="7"/>
        <v>0</v>
      </c>
      <c r="E81" s="267">
        <f t="shared" si="7"/>
        <v>0</v>
      </c>
      <c r="F81" s="291">
        <f>SUM(B81:E81)</f>
        <v>0</v>
      </c>
      <c r="G81" s="253">
        <f>'M-1 Claims Svcs DDI Costs'!C15</f>
        <v>0</v>
      </c>
    </row>
    <row r="82" spans="1:7" ht="15.4" thickBot="1" x14ac:dyDescent="0.45">
      <c r="A82" s="248" t="s">
        <v>62</v>
      </c>
      <c r="B82" s="82" t="e">
        <f>B81/$F$81</f>
        <v>#DIV/0!</v>
      </c>
      <c r="C82" s="82" t="e">
        <f>C81/$F$81</f>
        <v>#DIV/0!</v>
      </c>
      <c r="D82" s="82" t="e">
        <f>D81/$F$81</f>
        <v>#DIV/0!</v>
      </c>
      <c r="E82" s="82" t="e">
        <f>E81/$F$81</f>
        <v>#DIV/0!</v>
      </c>
      <c r="F82" s="292" t="e">
        <f>SUM(B82:E82)</f>
        <v>#DIV/0!</v>
      </c>
      <c r="G82" s="252"/>
    </row>
    <row r="83" spans="1:7" ht="25.9" thickBot="1" x14ac:dyDescent="0.4">
      <c r="A83" s="249" t="s">
        <v>329</v>
      </c>
      <c r="B83" s="265">
        <v>0.05</v>
      </c>
      <c r="C83" s="265">
        <v>0.15</v>
      </c>
      <c r="D83" s="265">
        <v>0.25</v>
      </c>
      <c r="E83" s="265">
        <v>0.1</v>
      </c>
      <c r="F83" s="207"/>
      <c r="G83" s="252"/>
    </row>
    <row r="84" spans="1:7" ht="25.9" thickBot="1" x14ac:dyDescent="0.4">
      <c r="A84" s="430" t="s">
        <v>330</v>
      </c>
      <c r="B84" s="265">
        <v>0.35</v>
      </c>
      <c r="C84" s="265">
        <v>0.3</v>
      </c>
      <c r="D84" s="265">
        <v>0.5</v>
      </c>
      <c r="E84" s="265">
        <v>0.25</v>
      </c>
      <c r="F84" s="234"/>
      <c r="G84" s="431"/>
    </row>
    <row r="85" spans="1:7" ht="15.4" thickBot="1" x14ac:dyDescent="0.45">
      <c r="A85" s="432" t="s">
        <v>66</v>
      </c>
      <c r="B85" s="235">
        <f>F81</f>
        <v>0</v>
      </c>
      <c r="C85" s="75"/>
      <c r="D85" s="75"/>
      <c r="E85" s="75"/>
      <c r="F85" s="75"/>
      <c r="G85" s="433"/>
    </row>
    <row r="86" spans="1:7" x14ac:dyDescent="0.35">
      <c r="A86" s="434"/>
      <c r="B86" s="435"/>
      <c r="C86" s="435"/>
      <c r="D86" s="435"/>
      <c r="E86" s="435"/>
      <c r="F86" s="435"/>
      <c r="G86" s="433"/>
    </row>
    <row r="87" spans="1:7" ht="62.1" customHeight="1" thickBot="1" x14ac:dyDescent="0.4">
      <c r="A87" s="467" t="s">
        <v>466</v>
      </c>
      <c r="B87" s="468"/>
      <c r="C87" s="468"/>
      <c r="D87" s="468"/>
      <c r="E87" s="468"/>
      <c r="F87" s="468"/>
      <c r="G87" s="469"/>
    </row>
    <row r="88" spans="1:7" ht="13.9" thickTop="1" x14ac:dyDescent="0.35"/>
  </sheetData>
  <mergeCells count="26">
    <mergeCell ref="A76:G76"/>
    <mergeCell ref="A77:A78"/>
    <mergeCell ref="B77:G77"/>
    <mergeCell ref="A87:G87"/>
    <mergeCell ref="B35:G35"/>
    <mergeCell ref="A45:G45"/>
    <mergeCell ref="A63:A64"/>
    <mergeCell ref="A49:A50"/>
    <mergeCell ref="A62:G62"/>
    <mergeCell ref="B63:G63"/>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6"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7.8632812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375</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298</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State'!$B$17="Yes",IF('Participating State'!C7&gt;0,'Participating State'!$E$21,0),0)</f>
        <v>0</v>
      </c>
      <c r="E11" s="570"/>
      <c r="F11" s="569">
        <f>+IF('Participating State'!$B$17="Yes",IF('Participating State'!E7&gt;0,'Participating State'!$E$21,0),0)</f>
        <v>0</v>
      </c>
      <c r="G11" s="570"/>
      <c r="H11" s="569">
        <f>+IF('Participating State'!$B$17="Yes",IF('Participating State'!G7&gt;0,'Participating State'!$E$21,0),0)</f>
        <v>0</v>
      </c>
      <c r="I11" s="570"/>
      <c r="J11" s="569">
        <f>+IF('Participating State'!$B$17="Yes",IF('Participating State'!I7&gt;0,'Participating State'!$E$21,0),0)</f>
        <v>0</v>
      </c>
      <c r="K11" s="570"/>
      <c r="L11" s="569">
        <f>+IF('Participating State'!$B$17="Yes",IF('Participating State'!K7&gt;0,'Participating State'!$E$21,0),0)</f>
        <v>0</v>
      </c>
      <c r="M11" s="570"/>
      <c r="N11" s="569">
        <f>+IF('Participating State'!$B$17="Yes",IF('Participating State'!M7&gt;0,'Participating State'!$E$21,0),0)</f>
        <v>0</v>
      </c>
      <c r="O11" s="570"/>
      <c r="P11" s="564">
        <f>+IF('Participating State'!$B$17="Yes",IF('Participating State'!O7&gt;0,'Participating State'!$E$21,0),0)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376</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377</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419</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scale="44"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7"/>
  <sheetViews>
    <sheetView zoomScale="85" zoomScaleNormal="85" workbookViewId="0">
      <selection activeCell="C35" sqref="C35"/>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383</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384</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State'!$B$17="Yes",IF('Participating State'!C7&gt;0,'Participating State'!$E$22,0),0)</f>
        <v>0</v>
      </c>
      <c r="E11" s="570"/>
      <c r="F11" s="569">
        <f>+IF('Participating State'!$B$17="Yes",IF('Participating State'!E7&gt;0,'Participating State'!$E$22,0),0)</f>
        <v>0</v>
      </c>
      <c r="G11" s="570"/>
      <c r="H11" s="569">
        <f>+IF('Participating State'!$B$17="Yes",IF('Participating State'!G7&gt;0,'Participating State'!$E$22,0),0)</f>
        <v>0</v>
      </c>
      <c r="I11" s="570"/>
      <c r="J11" s="569">
        <f>+IF('Participating State'!$B$17="Yes",IF('Participating State'!I7&gt;0,'Participating State'!$E$22,0),0)</f>
        <v>0</v>
      </c>
      <c r="K11" s="570"/>
      <c r="L11" s="569">
        <f>+IF('Participating State'!$B$17="Yes",IF('Participating State'!K7&gt;0,'Participating State'!$E$22,0),0)</f>
        <v>0</v>
      </c>
      <c r="M11" s="570"/>
      <c r="N11" s="569">
        <f>+IF('Participating State'!$B$17="Yes",IF('Participating State'!M7&gt;0,'Participating State'!$E$22,0),0)</f>
        <v>0</v>
      </c>
      <c r="O11" s="570"/>
      <c r="P11" s="564">
        <f>+IF('Participating State'!$B$17="Yes",IF('Participating State'!O7&gt;0,'Participating State'!$E$22,0),0)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0"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0"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0"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0"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0"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0"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0"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0"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5" t="s">
        <v>378</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379</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7" t="s">
        <v>420</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3"/>
  <sheetViews>
    <sheetView topLeftCell="A12" zoomScale="85" zoomScaleNormal="85" workbookViewId="0">
      <selection activeCell="H24" sqref="H24"/>
    </sheetView>
  </sheetViews>
  <sheetFormatPr defaultColWidth="9" defaultRowHeight="14.25" x14ac:dyDescent="0.45"/>
  <cols>
    <col min="1" max="1" width="58.73046875" style="114" customWidth="1"/>
    <col min="2" max="2" width="13.265625" style="114" customWidth="1"/>
    <col min="3" max="3" width="6" style="114" customWidth="1"/>
    <col min="4" max="4" width="52.73046875" style="114" customWidth="1"/>
    <col min="5" max="5" width="13.265625" style="114" customWidth="1"/>
    <col min="6" max="16384" width="9" style="114"/>
  </cols>
  <sheetData>
    <row r="1" spans="1:5" ht="15" x14ac:dyDescent="0.4">
      <c r="A1" s="461" t="s">
        <v>537</v>
      </c>
      <c r="B1" s="461"/>
      <c r="C1" s="461"/>
      <c r="D1" s="461"/>
      <c r="E1" s="461"/>
    </row>
    <row r="3" spans="1:5" ht="17.649999999999999" x14ac:dyDescent="0.45">
      <c r="A3" s="586" t="s">
        <v>299</v>
      </c>
      <c r="B3" s="586"/>
      <c r="C3" s="586"/>
      <c r="D3" s="586"/>
      <c r="E3" s="586"/>
    </row>
    <row r="5" spans="1:5" ht="17.649999999999999" x14ac:dyDescent="0.45">
      <c r="A5" s="587" t="s">
        <v>122</v>
      </c>
      <c r="B5" s="587"/>
      <c r="C5" s="587"/>
      <c r="D5" s="587"/>
      <c r="E5" s="587"/>
    </row>
    <row r="6" spans="1:5" ht="14.65" thickBot="1" x14ac:dyDescent="0.5"/>
    <row r="7" spans="1:5" ht="21" x14ac:dyDescent="0.45">
      <c r="A7" s="582" t="s">
        <v>123</v>
      </c>
      <c r="B7" s="583"/>
      <c r="C7" s="115"/>
      <c r="D7" s="582" t="s">
        <v>124</v>
      </c>
      <c r="E7" s="583"/>
    </row>
    <row r="8" spans="1:5" ht="15.75" x14ac:dyDescent="0.45">
      <c r="A8" s="116" t="s">
        <v>125</v>
      </c>
      <c r="B8" s="117" t="s">
        <v>126</v>
      </c>
      <c r="C8" s="115"/>
      <c r="D8" s="116" t="s">
        <v>125</v>
      </c>
      <c r="E8" s="117" t="s">
        <v>126</v>
      </c>
    </row>
    <row r="9" spans="1:5" ht="15.75" x14ac:dyDescent="0.45">
      <c r="A9" s="118" t="s">
        <v>3</v>
      </c>
      <c r="B9" s="119">
        <v>480</v>
      </c>
      <c r="C9" s="115"/>
      <c r="D9" s="118" t="s">
        <v>3</v>
      </c>
      <c r="E9" s="119">
        <v>160</v>
      </c>
    </row>
    <row r="10" spans="1:5" ht="15.75" x14ac:dyDescent="0.45">
      <c r="A10" s="118" t="s">
        <v>127</v>
      </c>
      <c r="B10" s="119">
        <v>480</v>
      </c>
      <c r="C10" s="115"/>
      <c r="D10" s="118" t="s">
        <v>127</v>
      </c>
      <c r="E10" s="119">
        <v>160</v>
      </c>
    </row>
    <row r="11" spans="1:5" ht="15.75" x14ac:dyDescent="0.45">
      <c r="A11" s="118" t="s">
        <v>128</v>
      </c>
      <c r="B11" s="119">
        <v>320</v>
      </c>
      <c r="C11" s="115"/>
      <c r="D11" s="118" t="s">
        <v>128</v>
      </c>
      <c r="E11" s="119">
        <v>80</v>
      </c>
    </row>
    <row r="12" spans="1:5" ht="15.75" x14ac:dyDescent="0.45">
      <c r="A12" s="118" t="s">
        <v>129</v>
      </c>
      <c r="B12" s="119">
        <v>480</v>
      </c>
      <c r="C12" s="115"/>
      <c r="D12" s="118" t="s">
        <v>129</v>
      </c>
      <c r="E12" s="119">
        <v>160</v>
      </c>
    </row>
    <row r="13" spans="1:5" ht="15.75" x14ac:dyDescent="0.45">
      <c r="A13" s="118" t="s">
        <v>130</v>
      </c>
      <c r="B13" s="119">
        <v>320</v>
      </c>
      <c r="C13" s="115"/>
      <c r="D13" s="118" t="s">
        <v>130</v>
      </c>
      <c r="E13" s="119">
        <v>80</v>
      </c>
    </row>
    <row r="14" spans="1:5" ht="15.75" x14ac:dyDescent="0.45">
      <c r="A14" s="118" t="s">
        <v>131</v>
      </c>
      <c r="B14" s="119">
        <v>80</v>
      </c>
      <c r="C14" s="115"/>
      <c r="D14" s="118" t="s">
        <v>131</v>
      </c>
      <c r="E14" s="119">
        <v>40</v>
      </c>
    </row>
    <row r="15" spans="1:5" ht="15.75" x14ac:dyDescent="0.45">
      <c r="A15" s="118" t="s">
        <v>132</v>
      </c>
      <c r="B15" s="119">
        <v>80</v>
      </c>
      <c r="C15" s="115"/>
      <c r="D15" s="118" t="s">
        <v>132</v>
      </c>
      <c r="E15" s="119">
        <v>40</v>
      </c>
    </row>
    <row r="16" spans="1:5" ht="15.75" x14ac:dyDescent="0.45">
      <c r="A16" s="118" t="s">
        <v>133</v>
      </c>
      <c r="B16" s="119">
        <v>120</v>
      </c>
      <c r="C16" s="115"/>
      <c r="D16" s="118" t="s">
        <v>133</v>
      </c>
      <c r="E16" s="119">
        <v>40</v>
      </c>
    </row>
    <row r="17" spans="1:5" ht="15.75" x14ac:dyDescent="0.45">
      <c r="A17" s="118" t="s">
        <v>134</v>
      </c>
      <c r="B17" s="119">
        <v>480</v>
      </c>
      <c r="C17" s="115"/>
      <c r="D17" s="118" t="s">
        <v>134</v>
      </c>
      <c r="E17" s="119">
        <v>160</v>
      </c>
    </row>
    <row r="18" spans="1:5" ht="15.75" x14ac:dyDescent="0.45">
      <c r="A18" s="118" t="s">
        <v>5</v>
      </c>
      <c r="B18" s="119">
        <v>160</v>
      </c>
      <c r="C18" s="115"/>
      <c r="D18" s="118" t="s">
        <v>5</v>
      </c>
      <c r="E18" s="119">
        <v>80</v>
      </c>
    </row>
    <row r="19" spans="1:5" ht="16.149999999999999" thickBot="1" x14ac:dyDescent="0.5">
      <c r="A19" s="120" t="s">
        <v>135</v>
      </c>
      <c r="B19" s="121">
        <f>SUM(B9:B18)</f>
        <v>3000</v>
      </c>
      <c r="C19" s="122"/>
      <c r="D19" s="120" t="s">
        <v>136</v>
      </c>
      <c r="E19" s="121">
        <f>SUM(E9:E18)</f>
        <v>1000</v>
      </c>
    </row>
    <row r="20" spans="1:5" ht="16.149999999999999" thickBot="1" x14ac:dyDescent="0.5">
      <c r="A20" s="115"/>
      <c r="B20" s="123"/>
      <c r="C20" s="115"/>
      <c r="D20" s="115"/>
      <c r="E20" s="115"/>
    </row>
    <row r="21" spans="1:5" ht="21" x14ac:dyDescent="0.45">
      <c r="A21" s="582" t="s">
        <v>137</v>
      </c>
      <c r="B21" s="583"/>
      <c r="C21" s="115"/>
      <c r="D21" s="582" t="s">
        <v>153</v>
      </c>
      <c r="E21" s="583"/>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20</v>
      </c>
    </row>
    <row r="25" spans="1:5" ht="15.75" x14ac:dyDescent="0.45">
      <c r="A25" s="118" t="s">
        <v>128</v>
      </c>
      <c r="B25" s="119">
        <v>40</v>
      </c>
      <c r="C25" s="115"/>
      <c r="D25" s="118" t="s">
        <v>128</v>
      </c>
      <c r="E25" s="119">
        <v>20</v>
      </c>
    </row>
    <row r="26" spans="1:5" ht="15.75" x14ac:dyDescent="0.45">
      <c r="A26" s="118" t="s">
        <v>129</v>
      </c>
      <c r="B26" s="119">
        <v>0</v>
      </c>
      <c r="C26" s="115"/>
      <c r="D26" s="118" t="s">
        <v>129</v>
      </c>
      <c r="E26" s="119">
        <v>0</v>
      </c>
    </row>
    <row r="27" spans="1:5" ht="15.75" x14ac:dyDescent="0.45">
      <c r="A27" s="118" t="s">
        <v>130</v>
      </c>
      <c r="B27" s="119">
        <v>10</v>
      </c>
      <c r="C27" s="115"/>
      <c r="D27" s="118" t="s">
        <v>130</v>
      </c>
      <c r="E27" s="119">
        <v>10</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20</v>
      </c>
      <c r="C31" s="115"/>
      <c r="D31" s="118" t="s">
        <v>134</v>
      </c>
      <c r="E31" s="119">
        <v>20</v>
      </c>
    </row>
    <row r="32" spans="1:5" ht="15.75" x14ac:dyDescent="0.45">
      <c r="A32" s="118" t="s">
        <v>5</v>
      </c>
      <c r="B32" s="119">
        <v>10</v>
      </c>
      <c r="C32" s="115"/>
      <c r="D32" s="118" t="s">
        <v>5</v>
      </c>
      <c r="E32" s="119">
        <v>10</v>
      </c>
    </row>
    <row r="33" spans="1:6" ht="16.149999999999999" thickBot="1" x14ac:dyDescent="0.5">
      <c r="A33" s="120" t="s">
        <v>138</v>
      </c>
      <c r="B33" s="121">
        <f>SUM(B23:B32)</f>
        <v>160</v>
      </c>
      <c r="C33" s="122"/>
      <c r="D33" s="120" t="s">
        <v>139</v>
      </c>
      <c r="E33" s="121">
        <f>SUM(E23:E32)</f>
        <v>80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82" t="s">
        <v>140</v>
      </c>
      <c r="B36" s="583"/>
      <c r="C36" s="122"/>
      <c r="D36" s="122"/>
      <c r="E36" s="122"/>
    </row>
    <row r="37" spans="1:6" ht="15.75" x14ac:dyDescent="0.45">
      <c r="A37" s="116" t="s">
        <v>125</v>
      </c>
      <c r="B37" s="117" t="s">
        <v>126</v>
      </c>
      <c r="C37" s="122"/>
      <c r="D37" s="122"/>
      <c r="E37" s="122"/>
    </row>
    <row r="38" spans="1:6" ht="15.75" x14ac:dyDescent="0.45">
      <c r="A38" s="118" t="s">
        <v>3</v>
      </c>
      <c r="B38" s="119">
        <v>0</v>
      </c>
      <c r="C38" s="122"/>
      <c r="D38" s="122"/>
      <c r="E38" s="122"/>
    </row>
    <row r="39" spans="1:6" ht="15.75" x14ac:dyDescent="0.45">
      <c r="A39" s="118" t="s">
        <v>127</v>
      </c>
      <c r="B39" s="119">
        <v>0</v>
      </c>
      <c r="C39" s="122"/>
      <c r="D39" s="122"/>
      <c r="E39" s="122"/>
    </row>
    <row r="40" spans="1:6" ht="15.75" x14ac:dyDescent="0.45">
      <c r="A40" s="118" t="s">
        <v>128</v>
      </c>
      <c r="B40" s="119">
        <v>8</v>
      </c>
      <c r="C40" s="122"/>
      <c r="D40" s="122"/>
      <c r="E40" s="122"/>
    </row>
    <row r="41" spans="1:6" ht="15.75" x14ac:dyDescent="0.45">
      <c r="A41" s="118" t="s">
        <v>129</v>
      </c>
      <c r="B41" s="119">
        <v>0</v>
      </c>
      <c r="C41" s="122"/>
      <c r="D41" s="122"/>
      <c r="E41" s="122"/>
    </row>
    <row r="42" spans="1:6" ht="15.75" x14ac:dyDescent="0.45">
      <c r="A42" s="118" t="s">
        <v>130</v>
      </c>
      <c r="B42" s="119">
        <v>0</v>
      </c>
      <c r="C42" s="122"/>
      <c r="D42" s="122"/>
      <c r="E42" s="122"/>
    </row>
    <row r="43" spans="1:6" ht="15.75" x14ac:dyDescent="0.45">
      <c r="A43" s="118" t="s">
        <v>131</v>
      </c>
      <c r="B43" s="119">
        <v>0</v>
      </c>
      <c r="C43" s="122"/>
      <c r="D43" s="122"/>
      <c r="E43" s="122"/>
    </row>
    <row r="44" spans="1:6" ht="15.75" x14ac:dyDescent="0.45">
      <c r="A44" s="118" t="s">
        <v>132</v>
      </c>
      <c r="B44" s="119">
        <v>8</v>
      </c>
      <c r="C44" s="122"/>
      <c r="D44" s="122"/>
      <c r="E44" s="122"/>
    </row>
    <row r="45" spans="1:6" ht="15.75" x14ac:dyDescent="0.45">
      <c r="A45" s="118" t="s">
        <v>133</v>
      </c>
      <c r="B45" s="119">
        <v>0</v>
      </c>
      <c r="C45" s="122"/>
      <c r="D45" s="122"/>
      <c r="E45" s="122"/>
    </row>
    <row r="46" spans="1:6" ht="15.75" x14ac:dyDescent="0.45">
      <c r="A46" s="118" t="s">
        <v>134</v>
      </c>
      <c r="B46" s="119">
        <v>16</v>
      </c>
      <c r="C46" s="122"/>
      <c r="D46" s="122"/>
      <c r="E46" s="122"/>
    </row>
    <row r="47" spans="1:6" ht="15.75" x14ac:dyDescent="0.45">
      <c r="A47" s="118" t="s">
        <v>5</v>
      </c>
      <c r="B47" s="119">
        <v>8</v>
      </c>
      <c r="C47" s="122"/>
      <c r="D47" s="122"/>
      <c r="E47" s="122"/>
    </row>
    <row r="48" spans="1:6" ht="16.149999999999999" thickBot="1" x14ac:dyDescent="0.5">
      <c r="A48" s="120" t="s">
        <v>141</v>
      </c>
      <c r="B48" s="121">
        <f>SUM(B38:B47)</f>
        <v>40</v>
      </c>
      <c r="C48" s="122"/>
      <c r="D48" s="122"/>
      <c r="E48" s="122"/>
    </row>
    <row r="49" spans="1:5" ht="15.75" x14ac:dyDescent="0.45">
      <c r="A49" s="122"/>
      <c r="B49" s="122"/>
      <c r="C49" s="122"/>
      <c r="D49" s="122"/>
      <c r="E49" s="122"/>
    </row>
    <row r="51" spans="1:5" ht="110.1" customHeight="1" x14ac:dyDescent="0.45">
      <c r="A51" s="584" t="s">
        <v>412</v>
      </c>
      <c r="B51" s="584"/>
      <c r="C51" s="584"/>
      <c r="D51" s="584"/>
      <c r="E51" s="584"/>
    </row>
    <row r="52" spans="1:5" x14ac:dyDescent="0.45">
      <c r="A52" s="585"/>
      <c r="B52" s="585"/>
      <c r="C52" s="585"/>
      <c r="D52" s="585"/>
      <c r="E52" s="585"/>
    </row>
    <row r="53" spans="1:5" x14ac:dyDescent="0.45">
      <c r="A53" s="585"/>
      <c r="B53" s="585"/>
      <c r="C53" s="585"/>
      <c r="D53" s="585"/>
      <c r="E53" s="585"/>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horizontalDpi="300" verticalDpi="300"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30"/>
  <sheetViews>
    <sheetView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73046875" style="124" customWidth="1"/>
    <col min="5" max="5" width="19.73046875" style="124" customWidth="1"/>
    <col min="6" max="6" width="22.265625" style="124" bestFit="1" customWidth="1"/>
    <col min="7" max="7" width="28.1328125" style="124" customWidth="1"/>
    <col min="8" max="8" width="8.73046875" style="124" customWidth="1"/>
    <col min="9" max="16384" width="8.86328125" style="124"/>
  </cols>
  <sheetData>
    <row r="1" spans="1:7" ht="15" x14ac:dyDescent="0.4">
      <c r="A1" s="461" t="s">
        <v>537</v>
      </c>
      <c r="B1" s="461"/>
      <c r="C1" s="461"/>
      <c r="D1" s="461"/>
      <c r="E1" s="461"/>
      <c r="F1" s="461"/>
    </row>
    <row r="2" spans="1:7" ht="13.9" thickBot="1" x14ac:dyDescent="0.5"/>
    <row r="3" spans="1:7" ht="18" thickTop="1" x14ac:dyDescent="0.45">
      <c r="A3" s="591" t="s">
        <v>430</v>
      </c>
      <c r="B3" s="592"/>
      <c r="C3" s="592"/>
      <c r="D3" s="592"/>
      <c r="E3" s="592"/>
      <c r="F3" s="593"/>
    </row>
    <row r="4" spans="1:7" ht="15.4" thickBot="1" x14ac:dyDescent="0.5">
      <c r="A4" s="370"/>
      <c r="B4" s="371"/>
      <c r="C4" s="371"/>
      <c r="D4" s="371"/>
      <c r="E4" s="371"/>
      <c r="F4" s="372"/>
      <c r="G4" s="125"/>
    </row>
    <row r="5" spans="1:7" s="114" customFormat="1" ht="17.649999999999999" x14ac:dyDescent="0.45">
      <c r="A5" s="594" t="s">
        <v>150</v>
      </c>
      <c r="B5" s="595"/>
      <c r="C5" s="595"/>
      <c r="D5" s="595"/>
      <c r="E5" s="595"/>
      <c r="F5" s="596"/>
    </row>
    <row r="6" spans="1:7" s="114" customFormat="1" ht="15.4" thickBot="1" x14ac:dyDescent="0.5">
      <c r="A6" s="373" t="s">
        <v>429</v>
      </c>
      <c r="B6" s="126" t="s">
        <v>152</v>
      </c>
      <c r="C6" s="127" t="s">
        <v>126</v>
      </c>
      <c r="D6" s="127"/>
      <c r="E6" s="127" t="s">
        <v>53</v>
      </c>
      <c r="F6" s="374" t="s">
        <v>233</v>
      </c>
    </row>
    <row r="7" spans="1:7" s="114" customFormat="1" ht="15" x14ac:dyDescent="0.45">
      <c r="A7" s="375" t="s">
        <v>142</v>
      </c>
      <c r="B7" s="219">
        <v>5</v>
      </c>
      <c r="C7" s="128">
        <f>B7*'Sch J - INT Service Types'!B19</f>
        <v>15000</v>
      </c>
      <c r="D7" s="138" t="s">
        <v>143</v>
      </c>
      <c r="E7" s="217"/>
      <c r="F7" s="376"/>
    </row>
    <row r="8" spans="1:7" s="114" customFormat="1" ht="15" x14ac:dyDescent="0.45">
      <c r="A8" s="375" t="s">
        <v>144</v>
      </c>
      <c r="B8" s="219">
        <v>20</v>
      </c>
      <c r="C8" s="129">
        <f>B8*'Sch J - INT Service Types'!E19</f>
        <v>20000</v>
      </c>
      <c r="D8" s="139" t="s">
        <v>143</v>
      </c>
      <c r="E8" s="139"/>
      <c r="F8" s="376"/>
    </row>
    <row r="9" spans="1:7" s="114" customFormat="1" ht="15" x14ac:dyDescent="0.45">
      <c r="A9" s="375" t="s">
        <v>145</v>
      </c>
      <c r="B9" s="219">
        <v>35</v>
      </c>
      <c r="C9" s="129">
        <f>B9*'Sch J - INT Service Types'!B33</f>
        <v>5600</v>
      </c>
      <c r="D9" s="139" t="s">
        <v>143</v>
      </c>
      <c r="E9" s="139"/>
      <c r="F9" s="376"/>
    </row>
    <row r="10" spans="1:7" s="114" customFormat="1" ht="15" x14ac:dyDescent="0.45">
      <c r="A10" s="375" t="s">
        <v>146</v>
      </c>
      <c r="B10" s="219">
        <v>25</v>
      </c>
      <c r="C10" s="129">
        <f>B10*'Sch J - INT Service Types'!E33</f>
        <v>2000</v>
      </c>
      <c r="D10" s="139" t="s">
        <v>143</v>
      </c>
      <c r="E10" s="139"/>
      <c r="F10" s="376"/>
    </row>
    <row r="11" spans="1:7" s="114" customFormat="1" ht="15" x14ac:dyDescent="0.45">
      <c r="A11" s="375" t="s">
        <v>147</v>
      </c>
      <c r="B11" s="219">
        <v>15</v>
      </c>
      <c r="C11" s="129">
        <f>B11*'Sch J - INT Service Types'!B48</f>
        <v>600</v>
      </c>
      <c r="D11" s="139" t="s">
        <v>143</v>
      </c>
      <c r="E11" s="139"/>
      <c r="F11" s="376"/>
    </row>
    <row r="12" spans="1:7" s="114" customFormat="1" ht="15" x14ac:dyDescent="0.45">
      <c r="A12" s="377" t="s">
        <v>151</v>
      </c>
      <c r="B12" s="425"/>
      <c r="C12" s="130">
        <f>SUM(C7:C11)</f>
        <v>43200</v>
      </c>
      <c r="D12" s="140"/>
      <c r="E12" s="140"/>
      <c r="F12" s="378"/>
    </row>
    <row r="13" spans="1:7" s="114" customFormat="1" ht="16.5" customHeight="1" x14ac:dyDescent="0.45">
      <c r="A13" s="379"/>
      <c r="B13" s="131"/>
      <c r="C13" s="131"/>
      <c r="D13" s="132"/>
      <c r="E13" s="132"/>
      <c r="F13" s="380"/>
    </row>
    <row r="14" spans="1:7" s="114" customFormat="1" ht="15.4" thickBot="1" x14ac:dyDescent="0.5">
      <c r="A14" s="381" t="s">
        <v>435</v>
      </c>
      <c r="B14" s="133"/>
      <c r="C14" s="134"/>
      <c r="D14" s="141" t="s">
        <v>148</v>
      </c>
      <c r="E14" s="135">
        <v>4000000</v>
      </c>
      <c r="F14" s="382">
        <f>E14*B29</f>
        <v>4000000</v>
      </c>
    </row>
    <row r="15" spans="1:7" s="114" customFormat="1" ht="15" x14ac:dyDescent="0.45">
      <c r="A15" s="379"/>
      <c r="B15" s="131"/>
      <c r="C15" s="131"/>
      <c r="D15" s="132"/>
      <c r="E15" s="132"/>
      <c r="F15" s="383"/>
    </row>
    <row r="16" spans="1:7" s="114" customFormat="1" ht="15.4" thickBot="1" x14ac:dyDescent="0.5">
      <c r="A16" s="377" t="s">
        <v>495</v>
      </c>
      <c r="B16" s="133"/>
      <c r="C16" s="133"/>
      <c r="D16" s="142" t="s">
        <v>149</v>
      </c>
      <c r="E16" s="218">
        <f>E14/C12</f>
        <v>92.592592592592595</v>
      </c>
      <c r="F16" s="384">
        <f>F14/C12</f>
        <v>92.592592592592595</v>
      </c>
    </row>
    <row r="17" spans="1:7" ht="15" x14ac:dyDescent="0.45">
      <c r="A17" s="370"/>
      <c r="B17" s="371"/>
      <c r="C17" s="371"/>
      <c r="D17" s="371"/>
      <c r="E17" s="371"/>
      <c r="F17" s="372"/>
      <c r="G17" s="125"/>
    </row>
    <row r="18" spans="1:7" ht="15" x14ac:dyDescent="0.45">
      <c r="A18" s="588" t="s">
        <v>496</v>
      </c>
      <c r="B18" s="589"/>
      <c r="C18" s="589"/>
      <c r="D18" s="589"/>
      <c r="E18" s="589"/>
      <c r="F18" s="590"/>
      <c r="G18" s="125"/>
    </row>
    <row r="19" spans="1:7" ht="13.9" x14ac:dyDescent="0.45">
      <c r="A19" s="588" t="s">
        <v>436</v>
      </c>
      <c r="B19" s="589"/>
      <c r="C19" s="589"/>
      <c r="D19" s="589"/>
      <c r="E19" s="589"/>
      <c r="F19" s="590"/>
      <c r="G19" s="136"/>
    </row>
    <row r="20" spans="1:7" ht="13.9" x14ac:dyDescent="0.45">
      <c r="A20" s="588" t="s">
        <v>437</v>
      </c>
      <c r="B20" s="589"/>
      <c r="C20" s="589"/>
      <c r="D20" s="589"/>
      <c r="E20" s="589"/>
      <c r="F20" s="590"/>
      <c r="G20" s="136"/>
    </row>
    <row r="21" spans="1:7" ht="14.25" thickBot="1" x14ac:dyDescent="0.5">
      <c r="A21" s="385"/>
      <c r="B21" s="143"/>
      <c r="C21" s="143"/>
      <c r="D21" s="143"/>
      <c r="E21" s="143"/>
      <c r="F21" s="386"/>
    </row>
    <row r="22" spans="1:7" x14ac:dyDescent="0.45">
      <c r="A22" s="387"/>
      <c r="B22" s="388"/>
      <c r="C22" s="388"/>
      <c r="D22" s="388"/>
      <c r="E22" s="388"/>
      <c r="F22" s="389"/>
    </row>
    <row r="23" spans="1:7" x14ac:dyDescent="0.45">
      <c r="A23" s="387"/>
      <c r="B23" s="388"/>
      <c r="C23" s="388"/>
      <c r="D23" s="388"/>
      <c r="E23" s="388"/>
      <c r="F23" s="389"/>
    </row>
    <row r="24" spans="1:7" ht="13.9" x14ac:dyDescent="0.4">
      <c r="A24" s="390" t="s">
        <v>49</v>
      </c>
      <c r="B24" s="62"/>
      <c r="C24" s="388"/>
      <c r="D24" s="388"/>
      <c r="E24" s="388"/>
      <c r="F24" s="389"/>
    </row>
    <row r="25" spans="1:7" ht="13.9" x14ac:dyDescent="0.4">
      <c r="A25" s="391" t="s">
        <v>101</v>
      </c>
      <c r="B25" s="165">
        <f>+'Participating State'!B8</f>
        <v>0</v>
      </c>
      <c r="C25" s="388"/>
      <c r="D25" s="388"/>
      <c r="E25" s="388"/>
      <c r="F25" s="389"/>
    </row>
    <row r="26" spans="1:7" ht="13.9" x14ac:dyDescent="0.4">
      <c r="A26" s="391" t="s">
        <v>46</v>
      </c>
      <c r="B26" s="165">
        <f>+'Participating State'!B9</f>
        <v>0</v>
      </c>
      <c r="C26" s="388"/>
      <c r="D26" s="388"/>
      <c r="E26" s="388"/>
      <c r="F26" s="389"/>
    </row>
    <row r="27" spans="1:7" ht="13.9" x14ac:dyDescent="0.4">
      <c r="A27" s="391" t="s">
        <v>47</v>
      </c>
      <c r="B27" s="173">
        <f>B26-B25</f>
        <v>0</v>
      </c>
      <c r="C27" s="388"/>
      <c r="D27" s="388"/>
      <c r="E27" s="388"/>
      <c r="F27" s="389"/>
    </row>
    <row r="28" spans="1:7" ht="13.9" x14ac:dyDescent="0.4">
      <c r="A28" s="391" t="s">
        <v>85</v>
      </c>
      <c r="B28" s="173">
        <f>IFERROR(B27/B25,0)</f>
        <v>0</v>
      </c>
      <c r="C28" s="388"/>
      <c r="D28" s="388"/>
      <c r="E28" s="388"/>
      <c r="F28" s="389"/>
    </row>
    <row r="29" spans="1:7" ht="14.25" thickBot="1" x14ac:dyDescent="0.45">
      <c r="A29" s="392" t="s">
        <v>48</v>
      </c>
      <c r="B29" s="393">
        <f>B28+1</f>
        <v>1</v>
      </c>
      <c r="C29" s="394"/>
      <c r="D29" s="394"/>
      <c r="E29" s="394"/>
      <c r="F29" s="395"/>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6"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5"/>
  <sheetViews>
    <sheetView topLeftCell="A5" zoomScale="85" zoomScaleNormal="85" workbookViewId="0">
      <selection activeCell="C34" sqref="C34"/>
    </sheetView>
  </sheetViews>
  <sheetFormatPr defaultColWidth="9.1328125" defaultRowHeight="13.5" x14ac:dyDescent="0.35"/>
  <cols>
    <col min="1" max="1" width="46.8632812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61" t="s">
        <v>537</v>
      </c>
      <c r="B1" s="461"/>
      <c r="C1" s="461"/>
      <c r="D1" s="461"/>
      <c r="E1" s="461"/>
      <c r="F1" s="461"/>
      <c r="G1" s="461"/>
      <c r="H1" s="461"/>
      <c r="I1" s="461"/>
      <c r="J1" s="461"/>
      <c r="K1" s="461"/>
      <c r="L1" s="461"/>
      <c r="M1" s="461"/>
      <c r="N1" s="461"/>
      <c r="O1" s="461"/>
      <c r="P1" s="461"/>
      <c r="Q1" s="461"/>
      <c r="R1" s="461"/>
      <c r="S1" s="461"/>
    </row>
    <row r="3" spans="1:23" ht="35.25" customHeight="1" x14ac:dyDescent="0.5">
      <c r="A3" s="527" t="s">
        <v>216</v>
      </c>
      <c r="B3" s="527"/>
      <c r="C3" s="527"/>
      <c r="D3" s="527"/>
      <c r="E3" s="527"/>
      <c r="F3" s="527"/>
      <c r="G3" s="527"/>
      <c r="H3" s="527"/>
      <c r="I3" s="527"/>
      <c r="J3" s="527"/>
      <c r="K3" s="527"/>
      <c r="L3" s="527"/>
      <c r="M3" s="527"/>
      <c r="N3" s="527"/>
      <c r="O3" s="527"/>
      <c r="P3" s="527"/>
      <c r="Q3" s="527"/>
      <c r="R3" s="527"/>
      <c r="S3" s="527"/>
    </row>
    <row r="4" spans="1:23" x14ac:dyDescent="0.35">
      <c r="A4" s="40"/>
    </row>
    <row r="5" spans="1:23" ht="13.9" thickBot="1" x14ac:dyDescent="0.4"/>
    <row r="6" spans="1:23" ht="13.9" x14ac:dyDescent="0.4">
      <c r="A6" s="528" t="s">
        <v>288</v>
      </c>
      <c r="B6" s="529"/>
      <c r="C6" s="529"/>
      <c r="D6" s="529"/>
      <c r="E6" s="529"/>
      <c r="F6" s="529"/>
      <c r="G6" s="529"/>
      <c r="H6" s="529"/>
      <c r="I6" s="529"/>
      <c r="J6" s="529"/>
      <c r="K6" s="529"/>
      <c r="L6" s="529"/>
      <c r="M6" s="529"/>
      <c r="N6" s="529"/>
      <c r="O6" s="529"/>
      <c r="P6" s="529"/>
      <c r="Q6" s="529"/>
      <c r="R6" s="529"/>
      <c r="S6" s="530"/>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31" t="s">
        <v>8</v>
      </c>
      <c r="D8" s="532"/>
      <c r="E8" s="531" t="s">
        <v>9</v>
      </c>
      <c r="F8" s="532"/>
      <c r="G8" s="531" t="s">
        <v>10</v>
      </c>
      <c r="H8" s="532"/>
      <c r="I8" s="531" t="s">
        <v>11</v>
      </c>
      <c r="J8" s="532"/>
      <c r="K8" s="531" t="s">
        <v>12</v>
      </c>
      <c r="L8" s="532"/>
      <c r="M8" s="531" t="s">
        <v>13</v>
      </c>
      <c r="N8" s="532"/>
      <c r="O8" s="531" t="s">
        <v>14</v>
      </c>
      <c r="P8" s="532"/>
      <c r="Q8" s="531" t="s">
        <v>15</v>
      </c>
      <c r="R8" s="539"/>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20">
        <f>+'Participating State'!C7</f>
        <v>0</v>
      </c>
      <c r="F11" s="524"/>
      <c r="G11" s="520">
        <f>+'Participating State'!E7</f>
        <v>0</v>
      </c>
      <c r="H11" s="524"/>
      <c r="I11" s="520">
        <f>+'Participating State'!G7</f>
        <v>0</v>
      </c>
      <c r="J11" s="524"/>
      <c r="K11" s="520">
        <f>+'Participating State'!I7</f>
        <v>0</v>
      </c>
      <c r="L11" s="524"/>
      <c r="M11" s="520">
        <f>+'Participating State'!K7</f>
        <v>0</v>
      </c>
      <c r="N11" s="524"/>
      <c r="O11" s="520">
        <f>+'Participating State'!M7</f>
        <v>0</v>
      </c>
      <c r="P11" s="524"/>
      <c r="Q11" s="520">
        <f>+'Participating State'!O7</f>
        <v>0</v>
      </c>
      <c r="R11" s="524"/>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6" t="s">
        <v>324</v>
      </c>
      <c r="B13" s="537"/>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6" t="s">
        <v>325</v>
      </c>
      <c r="B14" s="537"/>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6" t="s">
        <v>326</v>
      </c>
      <c r="B15" s="537"/>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6" t="s">
        <v>207</v>
      </c>
      <c r="B16" s="537"/>
      <c r="C16" s="41">
        <v>100000</v>
      </c>
      <c r="D16" s="185">
        <f t="shared" ref="D16:D21" si="0">C16*$B$31</f>
        <v>100000</v>
      </c>
      <c r="E16" s="42">
        <f>ROUND($C$34*E$35,4)</f>
        <v>0.15</v>
      </c>
      <c r="F16" s="185">
        <f t="shared" ref="F16:F21" si="1">MAX(ROUND(((E$11)*E16)*$B$31,2),0)</f>
        <v>0</v>
      </c>
      <c r="G16" s="42">
        <f>ROUND($C$34*G$35,4)</f>
        <v>0.13500000000000001</v>
      </c>
      <c r="H16" s="185">
        <f t="shared" ref="H16:H21" si="2">MAX(ROUND(((G$11)*G16)*$B$31,2),0)</f>
        <v>0</v>
      </c>
      <c r="I16" s="42">
        <f>ROUND($C$34*I$35,4)</f>
        <v>0.12</v>
      </c>
      <c r="J16" s="185">
        <f t="shared" ref="J16:J21" si="3">MAX(ROUND(((I$11)*I16)*$B$31,2),0)</f>
        <v>0</v>
      </c>
      <c r="K16" s="42">
        <f>ROUND($C$34*K$35,4)</f>
        <v>0.105</v>
      </c>
      <c r="L16" s="185">
        <f t="shared" ref="L16:L21" si="4">MAX(ROUND(((K$11)*K16)*$B$31,2),0)</f>
        <v>0</v>
      </c>
      <c r="M16" s="42">
        <f>ROUND($C$34*M$35,4)</f>
        <v>9.7500000000000003E-2</v>
      </c>
      <c r="N16" s="185">
        <f t="shared" ref="N16:N21" si="5">MAX(ROUND(((M$11)*M16)*$B$31,2),0)</f>
        <v>0</v>
      </c>
      <c r="O16" s="42">
        <f>ROUND($C$34*O$35,4)</f>
        <v>0.09</v>
      </c>
      <c r="P16" s="185">
        <f t="shared" ref="P16:P21" si="6">MAX(ROUND(((O$11)*O16)*$B$31,2),0)</f>
        <v>0</v>
      </c>
      <c r="Q16" s="42">
        <f>ROUND($C$34*Q$35,4)</f>
        <v>7.4999999999999997E-2</v>
      </c>
      <c r="R16" s="187">
        <f t="shared" ref="R16:R21" si="7">MAX(ROUND(((Q$11)*Q16)*$B$31,2),0)</f>
        <v>0</v>
      </c>
      <c r="S16" s="223">
        <f t="shared" ref="S16:S21" si="8">C16+F16+H16+J16+L16+N16+P16+R16</f>
        <v>100000</v>
      </c>
      <c r="T16" s="20"/>
      <c r="U16" s="20"/>
      <c r="V16" s="20"/>
      <c r="W16" s="20"/>
    </row>
    <row r="17" spans="1:23" x14ac:dyDescent="0.35">
      <c r="A17" s="536" t="s">
        <v>208</v>
      </c>
      <c r="B17" s="537"/>
      <c r="C17" s="41">
        <f>ROUND(C16*(1+$C$33),2)</f>
        <v>101100</v>
      </c>
      <c r="D17" s="185">
        <f t="shared" si="0"/>
        <v>101100</v>
      </c>
      <c r="E17" s="42">
        <f>ROUND(E16*(1+$C$33),4)</f>
        <v>0.1517</v>
      </c>
      <c r="F17" s="185">
        <f t="shared" si="1"/>
        <v>0</v>
      </c>
      <c r="G17" s="42">
        <f>ROUND(G16*(1+$C$33),4)</f>
        <v>0.13650000000000001</v>
      </c>
      <c r="H17" s="185">
        <f t="shared" si="2"/>
        <v>0</v>
      </c>
      <c r="I17" s="42">
        <f>ROUND(I16*(1+$C$33),4)</f>
        <v>0.12130000000000001</v>
      </c>
      <c r="J17" s="185">
        <f t="shared" si="3"/>
        <v>0</v>
      </c>
      <c r="K17" s="42">
        <f>ROUND(K16*(1+$C$33),4)</f>
        <v>0.1062</v>
      </c>
      <c r="L17" s="185">
        <f t="shared" si="4"/>
        <v>0</v>
      </c>
      <c r="M17" s="42">
        <f>ROUND(M16*(1+$C$33),4)</f>
        <v>9.8599999999999993E-2</v>
      </c>
      <c r="N17" s="185">
        <f t="shared" si="5"/>
        <v>0</v>
      </c>
      <c r="O17" s="42">
        <f>ROUND(O16*(1+$C$33),4)</f>
        <v>9.0999999999999998E-2</v>
      </c>
      <c r="P17" s="185">
        <f t="shared" si="6"/>
        <v>0</v>
      </c>
      <c r="Q17" s="42">
        <f>ROUND(Q16*(1+$C$33),4)</f>
        <v>7.5800000000000006E-2</v>
      </c>
      <c r="R17" s="187">
        <f t="shared" si="7"/>
        <v>0</v>
      </c>
      <c r="S17" s="223">
        <f t="shared" si="8"/>
        <v>101100</v>
      </c>
      <c r="T17" s="20"/>
      <c r="U17" s="20"/>
      <c r="V17" s="20"/>
      <c r="W17" s="20"/>
    </row>
    <row r="18" spans="1:23" x14ac:dyDescent="0.35">
      <c r="A18" s="536" t="s">
        <v>209</v>
      </c>
      <c r="B18" s="537"/>
      <c r="C18" s="41">
        <f t="shared" ref="C18:C21" si="9">ROUND(C17*(1+$C$33),2)</f>
        <v>102212.1</v>
      </c>
      <c r="D18" s="185">
        <f t="shared" si="0"/>
        <v>102212.1</v>
      </c>
      <c r="E18" s="42">
        <f t="shared" ref="E18:G21" si="10">ROUND(E17*(1+$C$33),4)</f>
        <v>0.15340000000000001</v>
      </c>
      <c r="F18" s="185">
        <f t="shared" si="1"/>
        <v>0</v>
      </c>
      <c r="G18" s="42">
        <f t="shared" si="10"/>
        <v>0.13800000000000001</v>
      </c>
      <c r="H18" s="185">
        <f t="shared" si="2"/>
        <v>0</v>
      </c>
      <c r="I18" s="42">
        <f t="shared" ref="I18" si="11">ROUND(I17*(1+$C$33),4)</f>
        <v>0.1226</v>
      </c>
      <c r="J18" s="185">
        <f t="shared" si="3"/>
        <v>0</v>
      </c>
      <c r="K18" s="42">
        <f t="shared" ref="K18" si="12">ROUND(K17*(1+$C$33),4)</f>
        <v>0.1074</v>
      </c>
      <c r="L18" s="185">
        <f t="shared" si="4"/>
        <v>0</v>
      </c>
      <c r="M18" s="42">
        <f t="shared" ref="M18" si="13">ROUND(M17*(1+$C$33),4)</f>
        <v>9.9699999999999997E-2</v>
      </c>
      <c r="N18" s="185">
        <f t="shared" si="5"/>
        <v>0</v>
      </c>
      <c r="O18" s="42">
        <f t="shared" ref="O18:Q18" si="14">ROUND(O17*(1+$C$33),4)</f>
        <v>9.1999999999999998E-2</v>
      </c>
      <c r="P18" s="185">
        <f t="shared" si="6"/>
        <v>0</v>
      </c>
      <c r="Q18" s="42">
        <f t="shared" si="14"/>
        <v>7.6600000000000001E-2</v>
      </c>
      <c r="R18" s="187">
        <f t="shared" si="7"/>
        <v>0</v>
      </c>
      <c r="S18" s="223">
        <f t="shared" si="8"/>
        <v>102212.1</v>
      </c>
      <c r="T18" s="20"/>
      <c r="U18" s="20"/>
      <c r="V18" s="20"/>
      <c r="W18" s="20"/>
    </row>
    <row r="19" spans="1:23" x14ac:dyDescent="0.35">
      <c r="A19" s="536" t="s">
        <v>210</v>
      </c>
      <c r="B19" s="537"/>
      <c r="C19" s="41">
        <f t="shared" si="9"/>
        <v>103336.43</v>
      </c>
      <c r="D19" s="185">
        <f t="shared" si="0"/>
        <v>103336.43</v>
      </c>
      <c r="E19" s="42">
        <f t="shared" si="10"/>
        <v>0.15509999999999999</v>
      </c>
      <c r="F19" s="185">
        <f t="shared" si="1"/>
        <v>0</v>
      </c>
      <c r="G19" s="42">
        <f t="shared" si="10"/>
        <v>0.13950000000000001</v>
      </c>
      <c r="H19" s="185">
        <f t="shared" si="2"/>
        <v>0</v>
      </c>
      <c r="I19" s="42">
        <f t="shared" ref="I19" si="15">ROUND(I18*(1+$C$33),4)</f>
        <v>0.1239</v>
      </c>
      <c r="J19" s="185">
        <f t="shared" si="3"/>
        <v>0</v>
      </c>
      <c r="K19" s="42">
        <f t="shared" ref="K19" si="16">ROUND(K18*(1+$C$33),4)</f>
        <v>0.1086</v>
      </c>
      <c r="L19" s="185">
        <f t="shared" si="4"/>
        <v>0</v>
      </c>
      <c r="M19" s="42">
        <f t="shared" ref="M19" si="17">ROUND(M18*(1+$C$33),4)</f>
        <v>0.1008</v>
      </c>
      <c r="N19" s="185">
        <f t="shared" si="5"/>
        <v>0</v>
      </c>
      <c r="O19" s="42">
        <f t="shared" ref="O19:Q19" si="18">ROUND(O18*(1+$C$33),4)</f>
        <v>9.2999999999999999E-2</v>
      </c>
      <c r="P19" s="185">
        <f t="shared" si="6"/>
        <v>0</v>
      </c>
      <c r="Q19" s="42">
        <f t="shared" si="18"/>
        <v>7.7399999999999997E-2</v>
      </c>
      <c r="R19" s="187">
        <f t="shared" si="7"/>
        <v>0</v>
      </c>
      <c r="S19" s="223">
        <f t="shared" si="8"/>
        <v>103336.43</v>
      </c>
      <c r="T19" s="20"/>
      <c r="U19" s="20"/>
      <c r="V19" s="20"/>
      <c r="W19" s="20"/>
    </row>
    <row r="20" spans="1:23" x14ac:dyDescent="0.35">
      <c r="A20" s="536" t="s">
        <v>211</v>
      </c>
      <c r="B20" s="537"/>
      <c r="C20" s="41">
        <f t="shared" si="9"/>
        <v>104473.13</v>
      </c>
      <c r="D20" s="185">
        <f t="shared" si="0"/>
        <v>104473.13</v>
      </c>
      <c r="E20" s="42">
        <f t="shared" si="10"/>
        <v>0.15679999999999999</v>
      </c>
      <c r="F20" s="185">
        <f t="shared" si="1"/>
        <v>0</v>
      </c>
      <c r="G20" s="42">
        <f t="shared" si="10"/>
        <v>0.14099999999999999</v>
      </c>
      <c r="H20" s="185">
        <f t="shared" si="2"/>
        <v>0</v>
      </c>
      <c r="I20" s="42">
        <f t="shared" ref="I20" si="19">ROUND(I19*(1+$C$33),4)</f>
        <v>0.12529999999999999</v>
      </c>
      <c r="J20" s="185">
        <f t="shared" si="3"/>
        <v>0</v>
      </c>
      <c r="K20" s="42">
        <f t="shared" ref="K20" si="20">ROUND(K19*(1+$C$33),4)</f>
        <v>0.10979999999999999</v>
      </c>
      <c r="L20" s="185">
        <f t="shared" si="4"/>
        <v>0</v>
      </c>
      <c r="M20" s="42">
        <f t="shared" ref="M20" si="21">ROUND(M19*(1+$C$33),4)</f>
        <v>0.1019</v>
      </c>
      <c r="N20" s="185">
        <f t="shared" si="5"/>
        <v>0</v>
      </c>
      <c r="O20" s="42">
        <f t="shared" ref="O20:Q20" si="22">ROUND(O19*(1+$C$33),4)</f>
        <v>9.4E-2</v>
      </c>
      <c r="P20" s="185">
        <f t="shared" si="6"/>
        <v>0</v>
      </c>
      <c r="Q20" s="42">
        <f t="shared" si="22"/>
        <v>7.8299999999999995E-2</v>
      </c>
      <c r="R20" s="187">
        <f t="shared" si="7"/>
        <v>0</v>
      </c>
      <c r="S20" s="223">
        <f t="shared" si="8"/>
        <v>104473.13</v>
      </c>
      <c r="T20" s="20"/>
      <c r="U20" s="20"/>
      <c r="V20" s="20"/>
      <c r="W20" s="20"/>
    </row>
    <row r="21" spans="1:23" x14ac:dyDescent="0.35">
      <c r="A21" s="536" t="s">
        <v>212</v>
      </c>
      <c r="B21" s="537"/>
      <c r="C21" s="41">
        <f t="shared" si="9"/>
        <v>105622.33</v>
      </c>
      <c r="D21" s="185">
        <f t="shared" si="0"/>
        <v>105622.33</v>
      </c>
      <c r="E21" s="42">
        <f t="shared" si="10"/>
        <v>0.1585</v>
      </c>
      <c r="F21" s="185">
        <f t="shared" si="1"/>
        <v>0</v>
      </c>
      <c r="G21" s="42">
        <f t="shared" si="10"/>
        <v>0.1426</v>
      </c>
      <c r="H21" s="185">
        <f t="shared" si="2"/>
        <v>0</v>
      </c>
      <c r="I21" s="42">
        <f t="shared" ref="I21" si="23">ROUND(I20*(1+$C$33),4)</f>
        <v>0.12670000000000001</v>
      </c>
      <c r="J21" s="185">
        <f t="shared" si="3"/>
        <v>0</v>
      </c>
      <c r="K21" s="42">
        <f t="shared" ref="K21" si="24">ROUND(K20*(1+$C$33),4)</f>
        <v>0.111</v>
      </c>
      <c r="L21" s="185">
        <f t="shared" si="4"/>
        <v>0</v>
      </c>
      <c r="M21" s="42">
        <f t="shared" ref="M21" si="25">ROUND(M20*(1+$C$33),4)</f>
        <v>0.10299999999999999</v>
      </c>
      <c r="N21" s="185">
        <f t="shared" si="5"/>
        <v>0</v>
      </c>
      <c r="O21" s="42">
        <f t="shared" ref="O21:Q21" si="26">ROUND(O20*(1+$C$33),4)</f>
        <v>9.5000000000000001E-2</v>
      </c>
      <c r="P21" s="185">
        <f t="shared" si="6"/>
        <v>0</v>
      </c>
      <c r="Q21" s="42">
        <f t="shared" si="26"/>
        <v>7.9200000000000007E-2</v>
      </c>
      <c r="R21" s="187">
        <f t="shared" si="7"/>
        <v>0</v>
      </c>
      <c r="S21" s="223">
        <f t="shared" si="8"/>
        <v>105622.33</v>
      </c>
      <c r="T21" s="20"/>
      <c r="U21" s="20"/>
      <c r="V21" s="20"/>
      <c r="W21" s="20"/>
    </row>
    <row r="22" spans="1:23" s="30" customFormat="1" ht="13.9" x14ac:dyDescent="0.4">
      <c r="A22" s="522" t="s">
        <v>213</v>
      </c>
      <c r="B22" s="523"/>
      <c r="C22" s="214"/>
      <c r="D22" s="186">
        <f>SUM(D13:D21)</f>
        <v>616743.99</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616743.99</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34" t="s">
        <v>438</v>
      </c>
      <c r="B24" s="535"/>
      <c r="C24" s="175">
        <f>S22</f>
        <v>616743.99</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5" t="s">
        <v>49</v>
      </c>
      <c r="B26" s="62"/>
      <c r="C26" s="14"/>
      <c r="D26" s="14"/>
      <c r="E26" s="14"/>
      <c r="F26" s="14"/>
      <c r="G26" s="14"/>
      <c r="H26" s="14"/>
      <c r="I26" s="43"/>
      <c r="J26" s="14"/>
      <c r="K26" s="14"/>
      <c r="L26" s="14"/>
      <c r="M26" s="14"/>
      <c r="N26" s="14"/>
      <c r="O26" s="14"/>
      <c r="P26" s="14"/>
      <c r="Q26" s="14"/>
      <c r="R26" s="14"/>
      <c r="S26" s="15"/>
    </row>
    <row r="27" spans="1:23" ht="13.9" x14ac:dyDescent="0.4">
      <c r="A27" s="68"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8"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8" t="s">
        <v>47</v>
      </c>
      <c r="B29" s="173">
        <f>B28-B27</f>
        <v>0</v>
      </c>
      <c r="C29" s="14"/>
      <c r="D29" s="14"/>
      <c r="E29" s="14"/>
      <c r="F29" s="14"/>
      <c r="G29" s="14"/>
      <c r="H29" s="14"/>
      <c r="I29" s="43"/>
      <c r="J29" s="14"/>
      <c r="K29" s="14"/>
      <c r="L29" s="14"/>
      <c r="M29" s="14"/>
      <c r="N29" s="14"/>
      <c r="O29" s="14"/>
      <c r="P29" s="14"/>
      <c r="Q29" s="14"/>
      <c r="R29" s="14"/>
      <c r="S29" s="15"/>
    </row>
    <row r="30" spans="1:23" ht="13.9" x14ac:dyDescent="0.4">
      <c r="A30" s="68"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8"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1.0999999999999999E-2</v>
      </c>
      <c r="D33" s="14"/>
      <c r="E33" s="14"/>
      <c r="F33" s="14"/>
      <c r="G33" s="14"/>
      <c r="H33" s="14"/>
      <c r="I33" s="14"/>
      <c r="J33" s="14"/>
      <c r="K33" s="14"/>
      <c r="L33" s="14"/>
      <c r="M33" s="14"/>
      <c r="N33" s="14"/>
      <c r="O33" s="14"/>
      <c r="P33" s="14"/>
      <c r="Q33" s="14"/>
      <c r="R33" s="14"/>
      <c r="S33" s="15"/>
    </row>
    <row r="34" spans="1:19" x14ac:dyDescent="0.35">
      <c r="A34" s="154" t="s">
        <v>390</v>
      </c>
      <c r="B34" s="14"/>
      <c r="C34" s="67">
        <v>0.15</v>
      </c>
      <c r="D34" s="14"/>
      <c r="E34" s="14"/>
      <c r="F34" s="14"/>
      <c r="G34" s="14"/>
      <c r="H34" s="14"/>
      <c r="I34" s="14"/>
      <c r="J34" s="14"/>
      <c r="K34" s="14"/>
      <c r="L34" s="14"/>
      <c r="M34" s="14"/>
      <c r="N34" s="14"/>
      <c r="O34" s="14"/>
      <c r="P34" s="14"/>
      <c r="Q34" s="14"/>
      <c r="R34" s="14"/>
      <c r="S34" s="15"/>
    </row>
    <row r="35" spans="1:19" ht="13.9" thickBot="1" x14ac:dyDescent="0.4">
      <c r="A35" s="58" t="s">
        <v>103</v>
      </c>
      <c r="B35" s="37"/>
      <c r="C35" s="37"/>
      <c r="D35" s="37"/>
      <c r="E35" s="458">
        <v>1</v>
      </c>
      <c r="F35" s="459"/>
      <c r="G35" s="458">
        <v>0.9</v>
      </c>
      <c r="H35" s="459"/>
      <c r="I35" s="458">
        <v>0.8</v>
      </c>
      <c r="J35" s="459"/>
      <c r="K35" s="458">
        <v>0.7</v>
      </c>
      <c r="L35" s="459"/>
      <c r="M35" s="458">
        <v>0.65</v>
      </c>
      <c r="N35" s="459"/>
      <c r="O35" s="458">
        <v>0.6</v>
      </c>
      <c r="P35" s="459"/>
      <c r="Q35" s="458">
        <v>0.5</v>
      </c>
      <c r="R35" s="39"/>
      <c r="S35" s="39"/>
    </row>
  </sheetData>
  <mergeCells count="29">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 ref="A1:S1"/>
    <mergeCell ref="A3:S3"/>
    <mergeCell ref="O11:P11"/>
    <mergeCell ref="Q11:R11"/>
    <mergeCell ref="K11:L11"/>
    <mergeCell ref="M11:N11"/>
    <mergeCell ref="A6:S6"/>
    <mergeCell ref="C8:D8"/>
    <mergeCell ref="E8:F8"/>
    <mergeCell ref="G8:H8"/>
    <mergeCell ref="I8:J8"/>
    <mergeCell ref="K8:L8"/>
    <mergeCell ref="M8:N8"/>
    <mergeCell ref="O8:P8"/>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25"/>
  <sheetViews>
    <sheetView zoomScale="85" zoomScaleNormal="85" workbookViewId="0">
      <selection activeCell="M25" sqref="M25"/>
    </sheetView>
  </sheetViews>
  <sheetFormatPr defaultColWidth="9.1328125" defaultRowHeight="13.5" x14ac:dyDescent="0.35"/>
  <cols>
    <col min="1" max="1" width="61.13281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c r="S1" s="421"/>
    </row>
    <row r="3" spans="1:19" s="295" customFormat="1" ht="36.75" customHeight="1" x14ac:dyDescent="0.5">
      <c r="A3" s="557" t="s">
        <v>400</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393</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409"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409"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State'!$B$17="Yes",'Participating State'!C7,0)</f>
        <v>0</v>
      </c>
      <c r="F10" s="570"/>
      <c r="G10" s="564">
        <f>+IF('Participating State'!$B$17="Yes",'Participating State'!E7,0)</f>
        <v>0</v>
      </c>
      <c r="H10" s="571"/>
      <c r="I10" s="564">
        <f>+IF('Participating State'!$B$17="Yes",'Participating State'!G7,0)</f>
        <v>0</v>
      </c>
      <c r="J10" s="571"/>
      <c r="K10" s="564">
        <f>+IF('Participating State'!$B$17="Yes",'Participating State'!I7,0)</f>
        <v>0</v>
      </c>
      <c r="L10" s="571"/>
      <c r="M10" s="564">
        <f>+IF('Participating State'!$B$17="Yes",'Participating State'!K7,0)</f>
        <v>0</v>
      </c>
      <c r="N10" s="571"/>
      <c r="O10" s="564">
        <f>+IF('Participating State'!$B$17="Yes",'Participating State'!M7,0)</f>
        <v>0</v>
      </c>
      <c r="P10" s="571"/>
      <c r="Q10" s="564">
        <f>+IF('Participating State'!$B$17="Yes",'Participating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0</v>
      </c>
      <c r="D12" s="312">
        <f>C12*B22</f>
        <v>0</v>
      </c>
      <c r="E12" s="29">
        <f>ROUND($C$24*E$25,4)</f>
        <v>0</v>
      </c>
      <c r="F12" s="313">
        <f>MAX(ROUND(((E$10)*E12)*B22,2),0)</f>
        <v>0</v>
      </c>
      <c r="G12" s="29">
        <f>ROUND($C$24*G$25,4)</f>
        <v>0</v>
      </c>
      <c r="H12" s="313">
        <f>MAX(ROUND(((G$10)*G12)*B22,2),0)</f>
        <v>0</v>
      </c>
      <c r="I12" s="29">
        <f>ROUND($C$24*I$25,4)</f>
        <v>0</v>
      </c>
      <c r="J12" s="313">
        <f>MAX(ROUND(((I$10)*I12)*B22,2),0)</f>
        <v>0</v>
      </c>
      <c r="K12" s="29">
        <f>ROUND($C$24*K$25,4)</f>
        <v>0</v>
      </c>
      <c r="L12" s="313">
        <f>MAX(ROUND(((K$10)*K12)*B22,2),0)</f>
        <v>0</v>
      </c>
      <c r="M12" s="29">
        <f>ROUND($C$24*M$25,4)</f>
        <v>0</v>
      </c>
      <c r="N12" s="313">
        <f>MAX(ROUND(((M$10)*M12)*B22,2),0)</f>
        <v>0</v>
      </c>
      <c r="O12" s="29">
        <f>ROUND($C$24*O$25,4)</f>
        <v>0</v>
      </c>
      <c r="P12" s="313">
        <f>MAX(ROUND(((O$10)*O12)*B22,2),0)</f>
        <v>0</v>
      </c>
      <c r="Q12" s="29">
        <f>ROUND($C$24*Q$25,4)</f>
        <v>0</v>
      </c>
      <c r="R12" s="314">
        <f>MAX(ROUND(((Q$10)*Q12)*B22,2),0)</f>
        <v>0</v>
      </c>
    </row>
    <row r="13" spans="1:19" s="319" customFormat="1" ht="13.9" x14ac:dyDescent="0.4">
      <c r="A13" s="525" t="s">
        <v>370</v>
      </c>
      <c r="B13" s="566"/>
      <c r="C13" s="315">
        <f>D12</f>
        <v>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456</v>
      </c>
      <c r="B15" s="568"/>
      <c r="C15" s="320">
        <f>SUM(E13:R13)+C13</f>
        <v>0</v>
      </c>
      <c r="D15" s="409"/>
      <c r="E15" s="321"/>
      <c r="F15" s="322"/>
      <c r="P15" s="308"/>
      <c r="R15" s="296"/>
    </row>
    <row r="16" spans="1:19" ht="13.9" x14ac:dyDescent="0.4">
      <c r="A16" s="405"/>
      <c r="B16" s="409"/>
      <c r="C16" s="323"/>
      <c r="D16" s="409"/>
      <c r="E16" s="324"/>
      <c r="P16" s="308"/>
      <c r="R16" s="296"/>
    </row>
    <row r="17" spans="1:39" ht="14.25" x14ac:dyDescent="0.45">
      <c r="A17" s="325" t="s">
        <v>49</v>
      </c>
      <c r="B17" s="409"/>
      <c r="C17" s="66"/>
      <c r="D17" s="409"/>
      <c r="E17" s="324"/>
      <c r="P17" s="308"/>
      <c r="R17" s="296"/>
      <c r="AM17" s="1" t="s">
        <v>100</v>
      </c>
    </row>
    <row r="18" spans="1:39" ht="13.9" x14ac:dyDescent="0.4">
      <c r="A18" s="326" t="s">
        <v>101</v>
      </c>
      <c r="B18" s="327">
        <f>+IF('Participating State'!$B$17="Yes",'Participating State'!B8,0)</f>
        <v>0</v>
      </c>
      <c r="C18" s="323"/>
      <c r="D18" s="409"/>
      <c r="E18" s="324"/>
      <c r="P18" s="308"/>
      <c r="R18" s="296"/>
    </row>
    <row r="19" spans="1:39" ht="14.25" x14ac:dyDescent="0.45">
      <c r="A19" s="326" t="s">
        <v>46</v>
      </c>
      <c r="B19" s="327">
        <f>+IF('Participating State'!$B$17="Yes",'Participating State'!B9,0)</f>
        <v>0</v>
      </c>
      <c r="C19" s="66"/>
      <c r="D19" s="409"/>
      <c r="E19" s="328"/>
      <c r="P19" s="308"/>
      <c r="R19" s="296"/>
    </row>
    <row r="20" spans="1:39" ht="13.9" x14ac:dyDescent="0.4">
      <c r="A20" s="326" t="s">
        <v>47</v>
      </c>
      <c r="B20" s="174">
        <f>B19-B18</f>
        <v>0</v>
      </c>
      <c r="C20" s="323"/>
      <c r="D20" s="409"/>
      <c r="E20" s="324"/>
      <c r="P20" s="308"/>
      <c r="R20" s="296"/>
    </row>
    <row r="21" spans="1:39" ht="13.9" x14ac:dyDescent="0.4">
      <c r="A21" s="326" t="s">
        <v>85</v>
      </c>
      <c r="B21" s="174">
        <f>IFERROR(B20/B18,0)</f>
        <v>0</v>
      </c>
      <c r="C21" s="323"/>
      <c r="D21" s="409"/>
      <c r="E21" s="324"/>
      <c r="P21" s="308"/>
      <c r="R21" s="296"/>
    </row>
    <row r="22" spans="1:39" ht="13.9" x14ac:dyDescent="0.4">
      <c r="A22" s="326" t="s">
        <v>48</v>
      </c>
      <c r="B22" s="174">
        <f>B21+1</f>
        <v>1</v>
      </c>
      <c r="C22" s="323"/>
      <c r="D22" s="409"/>
      <c r="E22" s="324"/>
      <c r="P22" s="308"/>
      <c r="R22" s="296"/>
    </row>
    <row r="23" spans="1:39" x14ac:dyDescent="0.35">
      <c r="A23" s="329"/>
      <c r="J23" s="330"/>
      <c r="R23" s="296"/>
    </row>
    <row r="24" spans="1:39" x14ac:dyDescent="0.35">
      <c r="A24" s="45" t="s">
        <v>28</v>
      </c>
      <c r="C24" s="331"/>
      <c r="I24" s="332"/>
      <c r="R24" s="296"/>
    </row>
    <row r="25" spans="1:39" ht="13.9" thickBot="1" x14ac:dyDescent="0.4">
      <c r="A25" s="333" t="s">
        <v>103</v>
      </c>
      <c r="B25" s="334"/>
      <c r="C25" s="334"/>
      <c r="D25" s="334"/>
      <c r="E25" s="38">
        <v>1</v>
      </c>
      <c r="F25" s="334"/>
      <c r="G25" s="60">
        <v>0.95</v>
      </c>
      <c r="H25" s="334"/>
      <c r="I25" s="60">
        <v>0.9</v>
      </c>
      <c r="J25" s="334"/>
      <c r="K25" s="60">
        <v>0.85</v>
      </c>
      <c r="L25" s="334"/>
      <c r="M25" s="60">
        <v>0.8</v>
      </c>
      <c r="N25" s="334"/>
      <c r="O25" s="60">
        <v>0.75</v>
      </c>
      <c r="P25" s="334"/>
      <c r="Q25" s="60">
        <v>0.7</v>
      </c>
      <c r="R25" s="335"/>
    </row>
  </sheetData>
  <mergeCells count="21">
    <mergeCell ref="I8:J8"/>
    <mergeCell ref="K8:L8"/>
    <mergeCell ref="M8:N8"/>
    <mergeCell ref="O8:P8"/>
    <mergeCell ref="Q8:R8"/>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35"/>
  <sheetViews>
    <sheetView zoomScale="85" zoomScaleNormal="85" workbookViewId="0">
      <selection activeCell="M25" sqref="M25"/>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494</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394</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409"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408" t="s">
        <v>205</v>
      </c>
    </row>
    <row r="9" spans="1:27" ht="13.9" hidden="1" x14ac:dyDescent="0.4">
      <c r="A9" s="45"/>
      <c r="B9" s="409" t="s">
        <v>16</v>
      </c>
      <c r="C9" s="338"/>
      <c r="D9" s="406"/>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409"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State'!$B$17="Yes",'Participating State'!C7,0)</f>
        <v>0</v>
      </c>
      <c r="F11" s="575"/>
      <c r="G11" s="570"/>
      <c r="H11" s="569">
        <f>+IF('Participating State'!$B$17="Yes",'Participating State'!E7,0)</f>
        <v>0</v>
      </c>
      <c r="I11" s="575"/>
      <c r="J11" s="570"/>
      <c r="K11" s="569">
        <f>+IF('Participating State'!$B$17="Yes",'Participating State'!G7,0)</f>
        <v>0</v>
      </c>
      <c r="L11" s="575"/>
      <c r="M11" s="570"/>
      <c r="N11" s="569">
        <f>+IF('Participating State'!$B$17="Yes",'Participating State'!I7,0)</f>
        <v>0</v>
      </c>
      <c r="O11" s="575"/>
      <c r="P11" s="570"/>
      <c r="Q11" s="569">
        <f>+IF('Participating State'!$B$17="Yes",'Participating State'!K7,0)</f>
        <v>0</v>
      </c>
      <c r="R11" s="575"/>
      <c r="S11" s="570"/>
      <c r="T11" s="569">
        <f>+IF('Participating State'!$B$17="Yes",'Participating State'!M7,0)</f>
        <v>0</v>
      </c>
      <c r="U11" s="575"/>
      <c r="V11" s="570"/>
      <c r="W11" s="564">
        <f>+IF('Participating State'!$B$17="Yes",'Participating State'!O7,0)</f>
        <v>0</v>
      </c>
      <c r="X11" s="574"/>
      <c r="Y11" s="565"/>
      <c r="Z11" s="424"/>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310" t="s">
        <v>26</v>
      </c>
      <c r="Z12" s="310" t="s">
        <v>443</v>
      </c>
    </row>
    <row r="13" spans="1:27" x14ac:dyDescent="0.35">
      <c r="A13" s="550" t="s">
        <v>32</v>
      </c>
      <c r="B13" s="572"/>
      <c r="C13" s="347">
        <v>0</v>
      </c>
      <c r="D13" s="313">
        <f>(C13*12)*$B$31</f>
        <v>0</v>
      </c>
      <c r="E13" s="348">
        <f>ROUND($C$34*E$35,4)</f>
        <v>0</v>
      </c>
      <c r="F13" s="349">
        <f t="shared" ref="F13:F21" si="0">MAX(ROUND(((E$11)*E13)*$B$31,2),0)</f>
        <v>0</v>
      </c>
      <c r="G13" s="313">
        <f>F13*12</f>
        <v>0</v>
      </c>
      <c r="H13" s="348">
        <f>ROUND($C$34*H$35,4)</f>
        <v>0</v>
      </c>
      <c r="I13" s="349">
        <f>MAX(ROUND(((H$11)*H13)*$B$31,2),0)</f>
        <v>0</v>
      </c>
      <c r="J13" s="313">
        <f>I13*12</f>
        <v>0</v>
      </c>
      <c r="K13" s="348">
        <f>ROUND($C$34*K$35,4)</f>
        <v>0</v>
      </c>
      <c r="L13" s="349">
        <f>MAX(ROUND(((K$11)*K13)*$B$31,2),0)</f>
        <v>0</v>
      </c>
      <c r="M13" s="313">
        <f>L13*12</f>
        <v>0</v>
      </c>
      <c r="N13" s="348">
        <f>ROUND($C$34*N$35,4)</f>
        <v>0</v>
      </c>
      <c r="O13" s="349">
        <f>MAX(ROUND(((N$11)*N13)*$B$31,2),0)</f>
        <v>0</v>
      </c>
      <c r="P13" s="313">
        <f>O13*12</f>
        <v>0</v>
      </c>
      <c r="Q13" s="348">
        <f>ROUND($C$34*Q$35,4)</f>
        <v>0</v>
      </c>
      <c r="R13" s="349">
        <f>MAX(ROUND(((Q$11)*Q13)*$B$31,2),0)</f>
        <v>0</v>
      </c>
      <c r="S13" s="313">
        <f>R13*12</f>
        <v>0</v>
      </c>
      <c r="T13" s="348">
        <f>ROUND($C$34*T$35,4)</f>
        <v>0</v>
      </c>
      <c r="U13" s="349">
        <f>MAX(ROUND(((T$11)*T13)*$B$31,2),0)</f>
        <v>0</v>
      </c>
      <c r="V13" s="313">
        <f>U13*12</f>
        <v>0</v>
      </c>
      <c r="W13" s="348">
        <f>ROUND($C$34*W$35,4)</f>
        <v>0</v>
      </c>
      <c r="X13" s="349">
        <f>MAX(ROUND(((W$11)*W13)*$B$31,2),0)</f>
        <v>0</v>
      </c>
      <c r="Y13" s="313">
        <f>X13*12</f>
        <v>0</v>
      </c>
      <c r="Z13" s="314">
        <f>D13+G13+J13+M13+P13+S13+V13+Y13</f>
        <v>0</v>
      </c>
      <c r="AA13" s="350"/>
    </row>
    <row r="14" spans="1:27" x14ac:dyDescent="0.35">
      <c r="A14" s="550" t="s">
        <v>33</v>
      </c>
      <c r="B14" s="572"/>
      <c r="C14" s="347">
        <f>ROUND(C13*(1+$C$33),2)</f>
        <v>0</v>
      </c>
      <c r="D14" s="313">
        <f t="shared" ref="D14:D21" si="1">(C14*12)*$B$31</f>
        <v>0</v>
      </c>
      <c r="E14" s="348">
        <f>ROUND(E13*((1+$C$33)),4)</f>
        <v>0</v>
      </c>
      <c r="F14" s="349">
        <f t="shared" si="0"/>
        <v>0</v>
      </c>
      <c r="G14" s="313">
        <f t="shared" ref="G14:G21" si="2">F14*12</f>
        <v>0</v>
      </c>
      <c r="H14" s="348">
        <f>ROUND(H13*((1+$C$33)),4)</f>
        <v>0</v>
      </c>
      <c r="I14" s="349">
        <f t="shared" ref="I14:I21" si="3">MAX(ROUND(((H$11)*H14)*$B$31,2),0)</f>
        <v>0</v>
      </c>
      <c r="J14" s="313">
        <f t="shared" ref="J14:J21" si="4">I14*12</f>
        <v>0</v>
      </c>
      <c r="K14" s="348">
        <f>ROUND(K13*(1+$C$33),4)</f>
        <v>0</v>
      </c>
      <c r="L14" s="349">
        <f t="shared" ref="L14:L21" si="5">MAX(ROUND(((K$11)*K14)*$B$31,2),0)</f>
        <v>0</v>
      </c>
      <c r="M14" s="313">
        <f t="shared" ref="M14:M21" si="6">L14*12</f>
        <v>0</v>
      </c>
      <c r="N14" s="348">
        <f>ROUND(N13*(1+$C$33),4)</f>
        <v>0</v>
      </c>
      <c r="O14" s="349">
        <f t="shared" ref="O14:O21" si="7">MAX(ROUND(((N$11)*N14)*$B$31,2),0)</f>
        <v>0</v>
      </c>
      <c r="P14" s="313">
        <f t="shared" ref="P14:P21" si="8">O14*12</f>
        <v>0</v>
      </c>
      <c r="Q14" s="348">
        <f>ROUND(Q13*(1+$C$33),4)</f>
        <v>0</v>
      </c>
      <c r="R14" s="349">
        <f t="shared" ref="R14:R21" si="9">MAX(ROUND(((Q$11)*Q14)*$B$31,2),0)</f>
        <v>0</v>
      </c>
      <c r="S14" s="313">
        <f t="shared" ref="S14:S21" si="10">R14*12</f>
        <v>0</v>
      </c>
      <c r="T14" s="348">
        <f>ROUND(T13*(1+$C$33),4)</f>
        <v>0</v>
      </c>
      <c r="U14" s="349">
        <f t="shared" ref="U14:U21" si="11">MAX(ROUND(((T$11)*T14)*$B$31,2),0)</f>
        <v>0</v>
      </c>
      <c r="V14" s="313">
        <f t="shared" ref="V14:V21" si="12">U14*12</f>
        <v>0</v>
      </c>
      <c r="W14" s="348">
        <f>ROUND(W13*(1+$C$33),4)</f>
        <v>0</v>
      </c>
      <c r="X14" s="349">
        <f t="shared" ref="X14:X21" si="13">MAX(ROUND(((W$11)*W14)*$B$31,2),0)</f>
        <v>0</v>
      </c>
      <c r="Y14" s="313">
        <f t="shared" ref="Y14:Y21" si="14">X14*12</f>
        <v>0</v>
      </c>
      <c r="Z14" s="314">
        <f t="shared" ref="Z14:Z21" si="15">D14+G14+J14+M14+P14+S14+V14+Y14</f>
        <v>0</v>
      </c>
      <c r="AA14" s="350"/>
    </row>
    <row r="15" spans="1:27" x14ac:dyDescent="0.35">
      <c r="A15" s="550" t="s">
        <v>34</v>
      </c>
      <c r="B15" s="572"/>
      <c r="C15" s="347">
        <f t="shared" ref="C15:C21" si="16">ROUND(C14*(1+$C$33),2)</f>
        <v>0</v>
      </c>
      <c r="D15" s="313">
        <f t="shared" si="1"/>
        <v>0</v>
      </c>
      <c r="E15" s="348">
        <f t="shared" ref="E15:E21" si="17">ROUND(E14*(1+$C$33),4)</f>
        <v>0</v>
      </c>
      <c r="F15" s="349">
        <f t="shared" si="0"/>
        <v>0</v>
      </c>
      <c r="G15" s="313">
        <f t="shared" si="2"/>
        <v>0</v>
      </c>
      <c r="H15" s="348">
        <f t="shared" ref="H15:H21" si="18">ROUND(H14*(1+$C$33),4)</f>
        <v>0</v>
      </c>
      <c r="I15" s="349">
        <f t="shared" si="3"/>
        <v>0</v>
      </c>
      <c r="J15" s="313">
        <f t="shared" si="4"/>
        <v>0</v>
      </c>
      <c r="K15" s="348">
        <f t="shared" ref="K15:K21" si="19">ROUND(K14*(1+$C$33),4)</f>
        <v>0</v>
      </c>
      <c r="L15" s="349">
        <f t="shared" si="5"/>
        <v>0</v>
      </c>
      <c r="M15" s="313">
        <f t="shared" si="6"/>
        <v>0</v>
      </c>
      <c r="N15" s="348">
        <f>ROUND(N14*(1+$C$33),4)</f>
        <v>0</v>
      </c>
      <c r="O15" s="349">
        <f t="shared" si="7"/>
        <v>0</v>
      </c>
      <c r="P15" s="313">
        <f t="shared" si="8"/>
        <v>0</v>
      </c>
      <c r="Q15" s="348">
        <f t="shared" ref="Q15:Q21" si="20">ROUND(Q14*(1+$C$33),4)</f>
        <v>0</v>
      </c>
      <c r="R15" s="349">
        <f t="shared" si="9"/>
        <v>0</v>
      </c>
      <c r="S15" s="313">
        <f t="shared" si="10"/>
        <v>0</v>
      </c>
      <c r="T15" s="348">
        <f t="shared" ref="T15:T21" si="21">ROUND(T14*(1+$C$33),4)</f>
        <v>0</v>
      </c>
      <c r="U15" s="349">
        <f t="shared" si="11"/>
        <v>0</v>
      </c>
      <c r="V15" s="313">
        <f t="shared" si="12"/>
        <v>0</v>
      </c>
      <c r="W15" s="348">
        <f t="shared" ref="W15:W21" si="22">ROUND(W14*(1+$C$33),4)</f>
        <v>0</v>
      </c>
      <c r="X15" s="349">
        <f t="shared" si="13"/>
        <v>0</v>
      </c>
      <c r="Y15" s="313">
        <f t="shared" si="14"/>
        <v>0</v>
      </c>
      <c r="Z15" s="314">
        <f t="shared" si="15"/>
        <v>0</v>
      </c>
      <c r="AA15" s="350"/>
    </row>
    <row r="16" spans="1:27" x14ac:dyDescent="0.35">
      <c r="A16" s="550" t="s">
        <v>35</v>
      </c>
      <c r="B16" s="572"/>
      <c r="C16" s="347">
        <f t="shared" si="16"/>
        <v>0</v>
      </c>
      <c r="D16" s="313">
        <f t="shared" si="1"/>
        <v>0</v>
      </c>
      <c r="E16" s="348">
        <f t="shared" si="17"/>
        <v>0</v>
      </c>
      <c r="F16" s="349">
        <f t="shared" si="0"/>
        <v>0</v>
      </c>
      <c r="G16" s="313">
        <f t="shared" si="2"/>
        <v>0</v>
      </c>
      <c r="H16" s="348">
        <f t="shared" si="18"/>
        <v>0</v>
      </c>
      <c r="I16" s="349">
        <f t="shared" si="3"/>
        <v>0</v>
      </c>
      <c r="J16" s="313">
        <f t="shared" si="4"/>
        <v>0</v>
      </c>
      <c r="K16" s="348">
        <f t="shared" si="19"/>
        <v>0</v>
      </c>
      <c r="L16" s="349">
        <f t="shared" si="5"/>
        <v>0</v>
      </c>
      <c r="M16" s="313">
        <f t="shared" si="6"/>
        <v>0</v>
      </c>
      <c r="N16" s="348">
        <f t="shared" ref="N16:N21" si="23">ROUND(N15*(1+$C$33),4)</f>
        <v>0</v>
      </c>
      <c r="O16" s="349">
        <f t="shared" si="7"/>
        <v>0</v>
      </c>
      <c r="P16" s="313">
        <f t="shared" si="8"/>
        <v>0</v>
      </c>
      <c r="Q16" s="348">
        <f t="shared" si="20"/>
        <v>0</v>
      </c>
      <c r="R16" s="349">
        <f t="shared" si="9"/>
        <v>0</v>
      </c>
      <c r="S16" s="313">
        <f t="shared" si="10"/>
        <v>0</v>
      </c>
      <c r="T16" s="348">
        <f t="shared" si="21"/>
        <v>0</v>
      </c>
      <c r="U16" s="349">
        <f t="shared" si="11"/>
        <v>0</v>
      </c>
      <c r="V16" s="313">
        <f t="shared" si="12"/>
        <v>0</v>
      </c>
      <c r="W16" s="348">
        <f t="shared" si="22"/>
        <v>0</v>
      </c>
      <c r="X16" s="349">
        <f t="shared" si="13"/>
        <v>0</v>
      </c>
      <c r="Y16" s="313">
        <f t="shared" si="14"/>
        <v>0</v>
      </c>
      <c r="Z16" s="314">
        <f t="shared" si="15"/>
        <v>0</v>
      </c>
      <c r="AA16" s="350"/>
    </row>
    <row r="17" spans="1:27" x14ac:dyDescent="0.35">
      <c r="A17" s="550" t="s">
        <v>36</v>
      </c>
      <c r="B17" s="572"/>
      <c r="C17" s="347">
        <f t="shared" si="16"/>
        <v>0</v>
      </c>
      <c r="D17" s="313">
        <f t="shared" si="1"/>
        <v>0</v>
      </c>
      <c r="E17" s="348">
        <f t="shared" si="17"/>
        <v>0</v>
      </c>
      <c r="F17" s="349">
        <f t="shared" si="0"/>
        <v>0</v>
      </c>
      <c r="G17" s="313">
        <f t="shared" si="2"/>
        <v>0</v>
      </c>
      <c r="H17" s="348">
        <f t="shared" si="18"/>
        <v>0</v>
      </c>
      <c r="I17" s="349">
        <f t="shared" si="3"/>
        <v>0</v>
      </c>
      <c r="J17" s="313">
        <f t="shared" si="4"/>
        <v>0</v>
      </c>
      <c r="K17" s="348">
        <f>ROUND(K16*(1+$C$33),4)</f>
        <v>0</v>
      </c>
      <c r="L17" s="349">
        <f t="shared" si="5"/>
        <v>0</v>
      </c>
      <c r="M17" s="313">
        <f t="shared" si="6"/>
        <v>0</v>
      </c>
      <c r="N17" s="348">
        <f t="shared" si="23"/>
        <v>0</v>
      </c>
      <c r="O17" s="349">
        <f t="shared" si="7"/>
        <v>0</v>
      </c>
      <c r="P17" s="313">
        <f t="shared" si="8"/>
        <v>0</v>
      </c>
      <c r="Q17" s="348">
        <f t="shared" si="20"/>
        <v>0</v>
      </c>
      <c r="R17" s="349">
        <f t="shared" si="9"/>
        <v>0</v>
      </c>
      <c r="S17" s="313">
        <f t="shared" si="10"/>
        <v>0</v>
      </c>
      <c r="T17" s="348">
        <f t="shared" si="21"/>
        <v>0</v>
      </c>
      <c r="U17" s="349">
        <f t="shared" si="11"/>
        <v>0</v>
      </c>
      <c r="V17" s="313">
        <f t="shared" si="12"/>
        <v>0</v>
      </c>
      <c r="W17" s="348">
        <f t="shared" si="22"/>
        <v>0</v>
      </c>
      <c r="X17" s="349">
        <f t="shared" si="13"/>
        <v>0</v>
      </c>
      <c r="Y17" s="313">
        <f t="shared" si="14"/>
        <v>0</v>
      </c>
      <c r="Z17" s="314">
        <f t="shared" si="15"/>
        <v>0</v>
      </c>
      <c r="AA17" s="350"/>
    </row>
    <row r="18" spans="1:27" x14ac:dyDescent="0.35">
      <c r="A18" s="550" t="s">
        <v>37</v>
      </c>
      <c r="B18" s="572"/>
      <c r="C18" s="347">
        <f t="shared" si="16"/>
        <v>0</v>
      </c>
      <c r="D18" s="313">
        <f t="shared" si="1"/>
        <v>0</v>
      </c>
      <c r="E18" s="348">
        <f t="shared" si="17"/>
        <v>0</v>
      </c>
      <c r="F18" s="349">
        <f t="shared" si="0"/>
        <v>0</v>
      </c>
      <c r="G18" s="313">
        <f t="shared" si="2"/>
        <v>0</v>
      </c>
      <c r="H18" s="348">
        <f t="shared" si="18"/>
        <v>0</v>
      </c>
      <c r="I18" s="349">
        <f t="shared" si="3"/>
        <v>0</v>
      </c>
      <c r="J18" s="313">
        <f t="shared" si="4"/>
        <v>0</v>
      </c>
      <c r="K18" s="348">
        <f t="shared" si="19"/>
        <v>0</v>
      </c>
      <c r="L18" s="349">
        <f t="shared" si="5"/>
        <v>0</v>
      </c>
      <c r="M18" s="313">
        <f t="shared" si="6"/>
        <v>0</v>
      </c>
      <c r="N18" s="348">
        <f t="shared" si="23"/>
        <v>0</v>
      </c>
      <c r="O18" s="349">
        <f t="shared" si="7"/>
        <v>0</v>
      </c>
      <c r="P18" s="313">
        <f t="shared" si="8"/>
        <v>0</v>
      </c>
      <c r="Q18" s="348">
        <f t="shared" si="20"/>
        <v>0</v>
      </c>
      <c r="R18" s="349">
        <f t="shared" si="9"/>
        <v>0</v>
      </c>
      <c r="S18" s="313">
        <f t="shared" si="10"/>
        <v>0</v>
      </c>
      <c r="T18" s="348">
        <f t="shared" si="21"/>
        <v>0</v>
      </c>
      <c r="U18" s="349">
        <f t="shared" si="11"/>
        <v>0</v>
      </c>
      <c r="V18" s="313">
        <f t="shared" si="12"/>
        <v>0</v>
      </c>
      <c r="W18" s="348">
        <f t="shared" si="22"/>
        <v>0</v>
      </c>
      <c r="X18" s="349">
        <f t="shared" si="13"/>
        <v>0</v>
      </c>
      <c r="Y18" s="313">
        <f t="shared" si="14"/>
        <v>0</v>
      </c>
      <c r="Z18" s="314">
        <f t="shared" si="15"/>
        <v>0</v>
      </c>
      <c r="AA18" s="350"/>
    </row>
    <row r="19" spans="1:27" x14ac:dyDescent="0.35">
      <c r="A19" s="550" t="s">
        <v>38</v>
      </c>
      <c r="B19" s="572"/>
      <c r="C19" s="347">
        <f t="shared" si="16"/>
        <v>0</v>
      </c>
      <c r="D19" s="313">
        <f t="shared" si="1"/>
        <v>0</v>
      </c>
      <c r="E19" s="348">
        <f t="shared" si="17"/>
        <v>0</v>
      </c>
      <c r="F19" s="349">
        <f t="shared" si="0"/>
        <v>0</v>
      </c>
      <c r="G19" s="313">
        <f t="shared" si="2"/>
        <v>0</v>
      </c>
      <c r="H19" s="348">
        <f t="shared" si="18"/>
        <v>0</v>
      </c>
      <c r="I19" s="349">
        <f t="shared" si="3"/>
        <v>0</v>
      </c>
      <c r="J19" s="313">
        <f t="shared" si="4"/>
        <v>0</v>
      </c>
      <c r="K19" s="348">
        <f t="shared" si="19"/>
        <v>0</v>
      </c>
      <c r="L19" s="349">
        <f t="shared" si="5"/>
        <v>0</v>
      </c>
      <c r="M19" s="313">
        <f t="shared" si="6"/>
        <v>0</v>
      </c>
      <c r="N19" s="348">
        <f t="shared" si="23"/>
        <v>0</v>
      </c>
      <c r="O19" s="349">
        <f t="shared" si="7"/>
        <v>0</v>
      </c>
      <c r="P19" s="313">
        <f t="shared" si="8"/>
        <v>0</v>
      </c>
      <c r="Q19" s="348">
        <f t="shared" si="20"/>
        <v>0</v>
      </c>
      <c r="R19" s="349">
        <f t="shared" si="9"/>
        <v>0</v>
      </c>
      <c r="S19" s="313">
        <f t="shared" si="10"/>
        <v>0</v>
      </c>
      <c r="T19" s="348">
        <f t="shared" si="21"/>
        <v>0</v>
      </c>
      <c r="U19" s="349">
        <f t="shared" si="11"/>
        <v>0</v>
      </c>
      <c r="V19" s="313">
        <f t="shared" si="12"/>
        <v>0</v>
      </c>
      <c r="W19" s="348">
        <f t="shared" si="22"/>
        <v>0</v>
      </c>
      <c r="X19" s="349">
        <f t="shared" si="13"/>
        <v>0</v>
      </c>
      <c r="Y19" s="313">
        <f t="shared" si="14"/>
        <v>0</v>
      </c>
      <c r="Z19" s="314">
        <f t="shared" si="15"/>
        <v>0</v>
      </c>
      <c r="AA19" s="350"/>
    </row>
    <row r="20" spans="1:27" x14ac:dyDescent="0.35">
      <c r="A20" s="550" t="s">
        <v>39</v>
      </c>
      <c r="B20" s="572"/>
      <c r="C20" s="347">
        <f t="shared" si="16"/>
        <v>0</v>
      </c>
      <c r="D20" s="313">
        <f t="shared" si="1"/>
        <v>0</v>
      </c>
      <c r="E20" s="348">
        <f t="shared" si="17"/>
        <v>0</v>
      </c>
      <c r="F20" s="349">
        <f t="shared" si="0"/>
        <v>0</v>
      </c>
      <c r="G20" s="313">
        <f t="shared" si="2"/>
        <v>0</v>
      </c>
      <c r="H20" s="348">
        <f t="shared" si="18"/>
        <v>0</v>
      </c>
      <c r="I20" s="349">
        <f t="shared" si="3"/>
        <v>0</v>
      </c>
      <c r="J20" s="313">
        <f t="shared" si="4"/>
        <v>0</v>
      </c>
      <c r="K20" s="348">
        <f t="shared" si="19"/>
        <v>0</v>
      </c>
      <c r="L20" s="349">
        <f t="shared" si="5"/>
        <v>0</v>
      </c>
      <c r="M20" s="313">
        <f t="shared" si="6"/>
        <v>0</v>
      </c>
      <c r="N20" s="348">
        <f t="shared" si="23"/>
        <v>0</v>
      </c>
      <c r="O20" s="349">
        <f t="shared" si="7"/>
        <v>0</v>
      </c>
      <c r="P20" s="313">
        <f t="shared" si="8"/>
        <v>0</v>
      </c>
      <c r="Q20" s="348">
        <f t="shared" si="20"/>
        <v>0</v>
      </c>
      <c r="R20" s="349">
        <f t="shared" si="9"/>
        <v>0</v>
      </c>
      <c r="S20" s="313">
        <f t="shared" si="10"/>
        <v>0</v>
      </c>
      <c r="T20" s="348">
        <f t="shared" si="21"/>
        <v>0</v>
      </c>
      <c r="U20" s="349">
        <f t="shared" si="11"/>
        <v>0</v>
      </c>
      <c r="V20" s="313">
        <f t="shared" si="12"/>
        <v>0</v>
      </c>
      <c r="W20" s="348">
        <f t="shared" si="22"/>
        <v>0</v>
      </c>
      <c r="X20" s="349">
        <f t="shared" si="13"/>
        <v>0</v>
      </c>
      <c r="Y20" s="313">
        <f t="shared" si="14"/>
        <v>0</v>
      </c>
      <c r="Z20" s="314">
        <f t="shared" si="15"/>
        <v>0</v>
      </c>
      <c r="AA20" s="350"/>
    </row>
    <row r="21" spans="1:27" x14ac:dyDescent="0.35">
      <c r="A21" s="550" t="s">
        <v>40</v>
      </c>
      <c r="B21" s="572"/>
      <c r="C21" s="347">
        <f t="shared" si="16"/>
        <v>0</v>
      </c>
      <c r="D21" s="313">
        <f t="shared" si="1"/>
        <v>0</v>
      </c>
      <c r="E21" s="348">
        <f t="shared" si="17"/>
        <v>0</v>
      </c>
      <c r="F21" s="349">
        <f t="shared" si="0"/>
        <v>0</v>
      </c>
      <c r="G21" s="313">
        <f t="shared" si="2"/>
        <v>0</v>
      </c>
      <c r="H21" s="348">
        <f t="shared" si="18"/>
        <v>0</v>
      </c>
      <c r="I21" s="349">
        <f t="shared" si="3"/>
        <v>0</v>
      </c>
      <c r="J21" s="313">
        <f t="shared" si="4"/>
        <v>0</v>
      </c>
      <c r="K21" s="348">
        <f t="shared" si="19"/>
        <v>0</v>
      </c>
      <c r="L21" s="349">
        <f t="shared" si="5"/>
        <v>0</v>
      </c>
      <c r="M21" s="313">
        <f t="shared" si="6"/>
        <v>0</v>
      </c>
      <c r="N21" s="348">
        <f t="shared" si="23"/>
        <v>0</v>
      </c>
      <c r="O21" s="349">
        <f t="shared" si="7"/>
        <v>0</v>
      </c>
      <c r="P21" s="313">
        <f t="shared" si="8"/>
        <v>0</v>
      </c>
      <c r="Q21" s="348">
        <f t="shared" si="20"/>
        <v>0</v>
      </c>
      <c r="R21" s="349">
        <f t="shared" si="9"/>
        <v>0</v>
      </c>
      <c r="S21" s="313">
        <f t="shared" si="10"/>
        <v>0</v>
      </c>
      <c r="T21" s="348">
        <f t="shared" si="21"/>
        <v>0</v>
      </c>
      <c r="U21" s="349">
        <f t="shared" si="11"/>
        <v>0</v>
      </c>
      <c r="V21" s="313">
        <f t="shared" si="12"/>
        <v>0</v>
      </c>
      <c r="W21" s="348">
        <f t="shared" si="22"/>
        <v>0</v>
      </c>
      <c r="X21" s="349">
        <f t="shared" si="13"/>
        <v>0</v>
      </c>
      <c r="Y21" s="313">
        <f t="shared" si="14"/>
        <v>0</v>
      </c>
      <c r="Z21" s="314">
        <f t="shared" si="15"/>
        <v>0</v>
      </c>
      <c r="AA21" s="350"/>
    </row>
    <row r="22" spans="1:27" s="319" customFormat="1" ht="13.9" x14ac:dyDescent="0.4">
      <c r="A22" s="525" t="s">
        <v>373</v>
      </c>
      <c r="B22" s="566"/>
      <c r="C22" s="215"/>
      <c r="D22" s="194">
        <f>SUM(D13:D21)</f>
        <v>0</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314">
        <f>D22+G22+J22+M22+P22+S22+V22+Y22</f>
        <v>0</v>
      </c>
    </row>
    <row r="23" spans="1:27" ht="13.9" thickBot="1" x14ac:dyDescent="0.4">
      <c r="A23" s="45"/>
      <c r="Z23" s="296"/>
    </row>
    <row r="24" spans="1:27" ht="14.25" thickBot="1" x14ac:dyDescent="0.45">
      <c r="A24" s="567" t="s">
        <v>457</v>
      </c>
      <c r="B24" s="568"/>
      <c r="C24" s="320">
        <f>Z22</f>
        <v>0</v>
      </c>
      <c r="D24" s="409"/>
      <c r="E24" s="321"/>
      <c r="V24" s="308"/>
      <c r="W24" s="308"/>
      <c r="X24" s="308"/>
      <c r="Y24" s="308"/>
      <c r="Z24" s="296"/>
    </row>
    <row r="25" spans="1:27" x14ac:dyDescent="0.35">
      <c r="A25" s="45"/>
      <c r="K25" s="330"/>
      <c r="L25" s="330"/>
      <c r="Z25" s="296"/>
    </row>
    <row r="26" spans="1:27" ht="13.9" x14ac:dyDescent="0.4">
      <c r="A26" s="325" t="s">
        <v>49</v>
      </c>
      <c r="B26" s="409"/>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407" t="s">
        <v>27</v>
      </c>
      <c r="C33" s="353"/>
      <c r="Z33" s="296"/>
    </row>
    <row r="34" spans="1:26" x14ac:dyDescent="0.35">
      <c r="A34" s="407" t="s">
        <v>28</v>
      </c>
      <c r="C34" s="354"/>
      <c r="Z34" s="296"/>
    </row>
    <row r="35" spans="1:26" ht="13.9" thickBot="1" x14ac:dyDescent="0.4">
      <c r="A35" s="355" t="s">
        <v>103</v>
      </c>
      <c r="B35" s="334"/>
      <c r="C35" s="334"/>
      <c r="D35" s="334"/>
      <c r="E35" s="356">
        <v>1</v>
      </c>
      <c r="F35" s="334"/>
      <c r="G35" s="334"/>
      <c r="H35" s="356">
        <v>0.95</v>
      </c>
      <c r="I35" s="334"/>
      <c r="J35" s="334"/>
      <c r="K35" s="357">
        <v>0.9</v>
      </c>
      <c r="L35" s="334"/>
      <c r="M35" s="334"/>
      <c r="N35" s="357">
        <v>0.85</v>
      </c>
      <c r="O35" s="334"/>
      <c r="P35" s="334"/>
      <c r="Q35" s="357">
        <v>0.8</v>
      </c>
      <c r="R35" s="334"/>
      <c r="S35" s="334"/>
      <c r="T35" s="357">
        <v>0.75</v>
      </c>
      <c r="U35" s="334"/>
      <c r="V35" s="334"/>
      <c r="W35" s="357">
        <v>0.7</v>
      </c>
      <c r="X35" s="334"/>
      <c r="Y35" s="334"/>
      <c r="Z35" s="335"/>
    </row>
  </sheetData>
  <mergeCells count="29">
    <mergeCell ref="T11:V11"/>
    <mergeCell ref="A18:B18"/>
    <mergeCell ref="A19:B19"/>
    <mergeCell ref="A20:B20"/>
    <mergeCell ref="A6:Z6"/>
    <mergeCell ref="C8:D8"/>
    <mergeCell ref="E8:G8"/>
    <mergeCell ref="H8:J8"/>
    <mergeCell ref="K8:M8"/>
    <mergeCell ref="N8:P8"/>
    <mergeCell ref="Q8:S8"/>
    <mergeCell ref="T8:V8"/>
    <mergeCell ref="W8:Y8"/>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8"/>
  <sheetViews>
    <sheetView topLeftCell="B1" zoomScale="85" zoomScaleNormal="85" workbookViewId="0">
      <selection activeCell="M25" sqref="M25"/>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398</v>
      </c>
      <c r="B3" s="557"/>
      <c r="C3" s="557"/>
      <c r="D3" s="557"/>
      <c r="E3" s="557"/>
      <c r="F3" s="557"/>
      <c r="G3" s="557"/>
      <c r="H3" s="557"/>
      <c r="I3" s="557"/>
      <c r="J3" s="557"/>
      <c r="K3" s="557"/>
      <c r="L3" s="557"/>
      <c r="M3" s="557"/>
      <c r="N3" s="557"/>
      <c r="O3" s="557"/>
      <c r="P3" s="557"/>
      <c r="Q3" s="557"/>
      <c r="R3" s="358"/>
      <c r="S3" s="410"/>
      <c r="T3" s="410"/>
    </row>
    <row r="5" spans="1:26" ht="13.9" thickBot="1" x14ac:dyDescent="0.4"/>
    <row r="6" spans="1:26" ht="14.25" customHeight="1" x14ac:dyDescent="0.4">
      <c r="A6" s="558" t="s">
        <v>395</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409"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State'!$B$17="Yes",IF('Participating State'!C7&gt;0,'Participating State'!$F$21,0),0)</f>
        <v>0</v>
      </c>
      <c r="E11" s="570"/>
      <c r="F11" s="569">
        <f>+IF('Participating State'!$B$17="Yes",IF('Participating State'!E7&gt;0,'Participating State'!$F$21,0),0)</f>
        <v>0</v>
      </c>
      <c r="G11" s="570"/>
      <c r="H11" s="569">
        <f>+IF('Participating State'!$B$17="Yes",IF('Participating State'!G7&gt;0,'Participating State'!$F$21,0),0)</f>
        <v>0</v>
      </c>
      <c r="I11" s="570"/>
      <c r="J11" s="569">
        <f>+IF('Participating State'!$B$17="Yes",IF('Participating State'!I7&gt;0,'Participating State'!$F$21,0),0)</f>
        <v>0</v>
      </c>
      <c r="K11" s="570"/>
      <c r="L11" s="569">
        <f>+IF('Participating State'!$B$17="Yes",IF('Participating State'!K7&gt;0,'Participating State'!$F$21,0),0)</f>
        <v>0</v>
      </c>
      <c r="M11" s="570"/>
      <c r="N11" s="569">
        <f>+IF('Participating State'!$B$17="Yes",IF('Participating State'!M7&gt;0,'Participating State'!$F$21,0),0)</f>
        <v>0</v>
      </c>
      <c r="O11" s="570"/>
      <c r="P11" s="564">
        <f>+IF('Participating State'!$B$17="Yes",IF('Participating State'!O7&gt;0,'Participating State'!$F$21,0),0)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0</v>
      </c>
      <c r="E13" s="313">
        <f>(D$11*B23)*D13</f>
        <v>0</v>
      </c>
      <c r="F13" s="29">
        <f>ROUND(C25*F$26,4)</f>
        <v>0</v>
      </c>
      <c r="G13" s="313">
        <f>(F13*B23)*F$11</f>
        <v>0</v>
      </c>
      <c r="H13" s="29">
        <f>ROUND(C25*H$26,4)</f>
        <v>0</v>
      </c>
      <c r="I13" s="313">
        <f>(H13*B23)*H$11</f>
        <v>0</v>
      </c>
      <c r="J13" s="29">
        <f>ROUND(C25*J$26,4)</f>
        <v>0</v>
      </c>
      <c r="K13" s="313">
        <f>(J13*B23)*J$11</f>
        <v>0</v>
      </c>
      <c r="L13" s="29">
        <f>ROUND(C25*L$26,4)</f>
        <v>0</v>
      </c>
      <c r="M13" s="313">
        <f>(L13*B23)*L$11</f>
        <v>0</v>
      </c>
      <c r="N13" s="29">
        <f>ROUND(C25*N$26,4)</f>
        <v>0</v>
      </c>
      <c r="O13" s="313">
        <f>(N13*B23)*N$11</f>
        <v>0</v>
      </c>
      <c r="P13" s="29">
        <f>ROUND(C25*P$26,4)</f>
        <v>0</v>
      </c>
      <c r="Q13" s="314">
        <f>(P13*B23)*P$11</f>
        <v>0</v>
      </c>
      <c r="R13" s="45"/>
      <c r="S13" s="295"/>
    </row>
    <row r="14" spans="1:26" s="319" customFormat="1" ht="13.9" x14ac:dyDescent="0.4">
      <c r="A14" s="525" t="s">
        <v>376</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458</v>
      </c>
      <c r="B16" s="568"/>
      <c r="C16" s="320">
        <f>SUM(E14:Q14)</f>
        <v>0</v>
      </c>
      <c r="D16" s="323"/>
      <c r="E16" s="324"/>
      <c r="Q16" s="296"/>
      <c r="R16" s="45"/>
    </row>
    <row r="17" spans="1:18" x14ac:dyDescent="0.35">
      <c r="A17" s="45"/>
      <c r="Q17" s="296"/>
      <c r="R17" s="45"/>
    </row>
    <row r="18" spans="1:18" ht="13.9" x14ac:dyDescent="0.4">
      <c r="A18" s="325" t="s">
        <v>49</v>
      </c>
      <c r="B18" s="409"/>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407" t="s">
        <v>43</v>
      </c>
      <c r="C25" s="363"/>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421</v>
      </c>
      <c r="B28" s="577"/>
      <c r="C28" s="577"/>
      <c r="D28" s="577"/>
      <c r="E28" s="577"/>
      <c r="F28" s="577"/>
      <c r="G28" s="577"/>
      <c r="H28" s="577"/>
      <c r="I28" s="577"/>
      <c r="J28" s="577"/>
      <c r="K28" s="577"/>
      <c r="L28" s="577"/>
      <c r="M28" s="577"/>
      <c r="N28" s="577"/>
      <c r="O28" s="577"/>
      <c r="P28" s="577"/>
      <c r="Q28" s="577"/>
      <c r="R28" s="124"/>
    </row>
  </sheetData>
  <mergeCells count="25">
    <mergeCell ref="A6:Q6"/>
    <mergeCell ref="A8:B8"/>
    <mergeCell ref="D8:E8"/>
    <mergeCell ref="F8:G8"/>
    <mergeCell ref="H8:I8"/>
    <mergeCell ref="J8:K8"/>
    <mergeCell ref="L8:M8"/>
    <mergeCell ref="N8:O8"/>
    <mergeCell ref="P8:Q8"/>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s>
  <pageMargins left="0.25" right="0.25" top="0.75" bottom="0.75" header="0.3" footer="0.3"/>
  <pageSetup paperSize="5" scale="53"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7"/>
  <sheetViews>
    <sheetView zoomScale="85" zoomScaleNormal="85" workbookViewId="0">
      <selection activeCell="M25" sqref="M25"/>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399</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396</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408" t="s">
        <v>205</v>
      </c>
    </row>
    <row r="9" spans="1:21" ht="15" hidden="1" customHeight="1" x14ac:dyDescent="0.4">
      <c r="A9" s="45"/>
      <c r="B9" s="409"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State'!$B$17="Yes",IF('Participating State'!C7&gt;0,'Participating State'!$F$22,0),0)</f>
        <v>0</v>
      </c>
      <c r="E11" s="570"/>
      <c r="F11" s="569">
        <f>+IF('Participating State'!$B$17="Yes",IF('Participating State'!E7&gt;0,'Participating State'!$F$22,0),0)</f>
        <v>0</v>
      </c>
      <c r="G11" s="570"/>
      <c r="H11" s="569">
        <f>+IF('Participating State'!$B$17="Yes",IF('Participating State'!G7&gt;0,'Participating State'!$F$22,0),0)</f>
        <v>0</v>
      </c>
      <c r="I11" s="570"/>
      <c r="J11" s="569">
        <f>+IF('Participating State'!$B$17="Yes",IF('Participating State'!I7&gt;0,'Participating State'!$F$22,0),0)</f>
        <v>0</v>
      </c>
      <c r="K11" s="570"/>
      <c r="L11" s="569">
        <f>+IF('Participating State'!$B$17="Yes",IF('Participating State'!K7&gt;0,'Participating State'!$F$22,0),0)</f>
        <v>0</v>
      </c>
      <c r="M11" s="570"/>
      <c r="N11" s="569">
        <f>+IF('Participating State'!$B$17="Yes",IF('Participating State'!M7&gt;0,'Participating State'!$F$22,0),0)</f>
        <v>0</v>
      </c>
      <c r="O11" s="570"/>
      <c r="P11" s="564">
        <f>+IF('Participating State'!$B$17="Yes",IF('Participating State'!O7&gt;0,'Participating State'!$F$22,0),0)</f>
        <v>0</v>
      </c>
      <c r="Q11" s="565"/>
      <c r="R11" s="424"/>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0</v>
      </c>
      <c r="E13" s="313">
        <f t="shared" ref="E13:E21" si="0">(D13*$B$31)*D$11</f>
        <v>0</v>
      </c>
      <c r="F13" s="113">
        <f>ROUND($C$34*F$35,4)</f>
        <v>0</v>
      </c>
      <c r="G13" s="313">
        <f t="shared" ref="G13:G21" si="1">(F13*$B$31)*F$11</f>
        <v>0</v>
      </c>
      <c r="H13" s="113">
        <f>ROUND($C$34*H$35,4)</f>
        <v>0</v>
      </c>
      <c r="I13" s="313">
        <f t="shared" ref="I13:I21" si="2">(H13*$B$31)*H$11</f>
        <v>0</v>
      </c>
      <c r="J13" s="113">
        <f>ROUND($C$34*J$35,4)</f>
        <v>0</v>
      </c>
      <c r="K13" s="313">
        <f t="shared" ref="K13:K21" si="3">(J13*$B$31)*J$11</f>
        <v>0</v>
      </c>
      <c r="L13" s="113">
        <f>ROUND($C$34*L$35,4)</f>
        <v>0</v>
      </c>
      <c r="M13" s="313">
        <f t="shared" ref="M13:M21" si="4">(L13*$B$31)*L$11</f>
        <v>0</v>
      </c>
      <c r="N13" s="113">
        <f>ROUND($C$34*N$35,4)</f>
        <v>0</v>
      </c>
      <c r="O13" s="313">
        <f t="shared" ref="O13:O21" si="5">(N13*$B$31)*N$11</f>
        <v>0</v>
      </c>
      <c r="P13" s="113">
        <f>ROUND($C$34*P$35,4)</f>
        <v>0</v>
      </c>
      <c r="Q13" s="313">
        <f t="shared" ref="Q13:Q21" si="6">(P13*$B$31)*P$11</f>
        <v>0</v>
      </c>
      <c r="R13" s="314">
        <f>E13+G13+I13+K13+M13+O13+Q13</f>
        <v>0</v>
      </c>
      <c r="T13" s="295"/>
    </row>
    <row r="14" spans="1:21" x14ac:dyDescent="0.35">
      <c r="A14" s="550" t="s">
        <v>33</v>
      </c>
      <c r="B14" s="579"/>
      <c r="C14" s="579"/>
      <c r="D14" s="29">
        <f>ROUND(D13*(1+$C$33),4)</f>
        <v>0</v>
      </c>
      <c r="E14" s="313">
        <f t="shared" si="0"/>
        <v>0</v>
      </c>
      <c r="F14" s="29">
        <f>ROUND(F13*(1+$C$33),4)</f>
        <v>0</v>
      </c>
      <c r="G14" s="313">
        <f t="shared" si="1"/>
        <v>0</v>
      </c>
      <c r="H14" s="29">
        <f>ROUND(H13*(1+$C$33),4)</f>
        <v>0</v>
      </c>
      <c r="I14" s="313">
        <f t="shared" si="2"/>
        <v>0</v>
      </c>
      <c r="J14" s="29">
        <f>ROUND(J13*(1+$C$33),4)</f>
        <v>0</v>
      </c>
      <c r="K14" s="313">
        <f t="shared" si="3"/>
        <v>0</v>
      </c>
      <c r="L14" s="29">
        <f>ROUND(L13*(1+$C$33),4)</f>
        <v>0</v>
      </c>
      <c r="M14" s="313">
        <f t="shared" si="4"/>
        <v>0</v>
      </c>
      <c r="N14" s="29">
        <f>ROUND(N13*(1+$C$33),4)</f>
        <v>0</v>
      </c>
      <c r="O14" s="313">
        <f t="shared" si="5"/>
        <v>0</v>
      </c>
      <c r="P14" s="29">
        <f>ROUND(P13*(1+$C$33),4)</f>
        <v>0</v>
      </c>
      <c r="Q14" s="313">
        <f t="shared" si="6"/>
        <v>0</v>
      </c>
      <c r="R14" s="314">
        <f t="shared" ref="R14:R22" si="7">E14+G14+I14+K14+M14+O14+Q14</f>
        <v>0</v>
      </c>
    </row>
    <row r="15" spans="1:21" x14ac:dyDescent="0.35">
      <c r="A15" s="550" t="s">
        <v>34</v>
      </c>
      <c r="B15" s="579"/>
      <c r="C15" s="579"/>
      <c r="D15" s="29">
        <f>ROUND(D14*(1+$C$33),4)</f>
        <v>0</v>
      </c>
      <c r="E15" s="313">
        <f t="shared" si="0"/>
        <v>0</v>
      </c>
      <c r="F15" s="29">
        <f>ROUND(F14*(1+$C$33),4)</f>
        <v>0</v>
      </c>
      <c r="G15" s="313">
        <f t="shared" si="1"/>
        <v>0</v>
      </c>
      <c r="H15" s="29">
        <f t="shared" ref="H15:H21" si="8">ROUND(H14*(1+$C$33),4)</f>
        <v>0</v>
      </c>
      <c r="I15" s="313">
        <f t="shared" si="2"/>
        <v>0</v>
      </c>
      <c r="J15" s="29">
        <f t="shared" ref="J15:J21" si="9">ROUND(J14*(1+$C$33),4)</f>
        <v>0</v>
      </c>
      <c r="K15" s="313">
        <f t="shared" si="3"/>
        <v>0</v>
      </c>
      <c r="L15" s="29">
        <f t="shared" ref="L15:L21" si="10">ROUND(L14*(1+$C$33),4)</f>
        <v>0</v>
      </c>
      <c r="M15" s="313">
        <f t="shared" si="4"/>
        <v>0</v>
      </c>
      <c r="N15" s="29">
        <f t="shared" ref="N15:P21" si="11">ROUND(N14*(1+$C$33),4)</f>
        <v>0</v>
      </c>
      <c r="O15" s="313">
        <f t="shared" si="5"/>
        <v>0</v>
      </c>
      <c r="P15" s="29">
        <f t="shared" si="11"/>
        <v>0</v>
      </c>
      <c r="Q15" s="313">
        <f t="shared" si="6"/>
        <v>0</v>
      </c>
      <c r="R15" s="314">
        <f t="shared" si="7"/>
        <v>0</v>
      </c>
    </row>
    <row r="16" spans="1:21" x14ac:dyDescent="0.35">
      <c r="A16" s="550" t="s">
        <v>35</v>
      </c>
      <c r="B16" s="579"/>
      <c r="C16" s="579"/>
      <c r="D16" s="29">
        <f t="shared" ref="D16:F21" si="12">ROUND(D15*(1+$C$33),4)</f>
        <v>0</v>
      </c>
      <c r="E16" s="313">
        <f t="shared" si="0"/>
        <v>0</v>
      </c>
      <c r="F16" s="29">
        <f t="shared" si="12"/>
        <v>0</v>
      </c>
      <c r="G16" s="313">
        <f t="shared" si="1"/>
        <v>0</v>
      </c>
      <c r="H16" s="29">
        <f t="shared" si="8"/>
        <v>0</v>
      </c>
      <c r="I16" s="313">
        <f t="shared" si="2"/>
        <v>0</v>
      </c>
      <c r="J16" s="29">
        <f t="shared" si="9"/>
        <v>0</v>
      </c>
      <c r="K16" s="313">
        <f t="shared" si="3"/>
        <v>0</v>
      </c>
      <c r="L16" s="29">
        <f t="shared" si="10"/>
        <v>0</v>
      </c>
      <c r="M16" s="313">
        <f t="shared" si="4"/>
        <v>0</v>
      </c>
      <c r="N16" s="29">
        <f t="shared" si="11"/>
        <v>0</v>
      </c>
      <c r="O16" s="313">
        <f t="shared" si="5"/>
        <v>0</v>
      </c>
      <c r="P16" s="29">
        <f t="shared" si="11"/>
        <v>0</v>
      </c>
      <c r="Q16" s="313">
        <f t="shared" si="6"/>
        <v>0</v>
      </c>
      <c r="R16" s="314">
        <f t="shared" si="7"/>
        <v>0</v>
      </c>
    </row>
    <row r="17" spans="1:19" x14ac:dyDescent="0.35">
      <c r="A17" s="550" t="s">
        <v>36</v>
      </c>
      <c r="B17" s="579"/>
      <c r="C17" s="579"/>
      <c r="D17" s="29">
        <f t="shared" si="12"/>
        <v>0</v>
      </c>
      <c r="E17" s="313">
        <f t="shared" si="0"/>
        <v>0</v>
      </c>
      <c r="F17" s="29">
        <f t="shared" si="12"/>
        <v>0</v>
      </c>
      <c r="G17" s="313">
        <f t="shared" si="1"/>
        <v>0</v>
      </c>
      <c r="H17" s="29">
        <f t="shared" si="8"/>
        <v>0</v>
      </c>
      <c r="I17" s="313">
        <f t="shared" si="2"/>
        <v>0</v>
      </c>
      <c r="J17" s="29">
        <f t="shared" si="9"/>
        <v>0</v>
      </c>
      <c r="K17" s="313">
        <f t="shared" si="3"/>
        <v>0</v>
      </c>
      <c r="L17" s="29">
        <f t="shared" si="10"/>
        <v>0</v>
      </c>
      <c r="M17" s="313">
        <f t="shared" si="4"/>
        <v>0</v>
      </c>
      <c r="N17" s="29">
        <f t="shared" si="11"/>
        <v>0</v>
      </c>
      <c r="O17" s="313">
        <f t="shared" si="5"/>
        <v>0</v>
      </c>
      <c r="P17" s="29">
        <f t="shared" si="11"/>
        <v>0</v>
      </c>
      <c r="Q17" s="313">
        <f t="shared" si="6"/>
        <v>0</v>
      </c>
      <c r="R17" s="314">
        <f t="shared" si="7"/>
        <v>0</v>
      </c>
    </row>
    <row r="18" spans="1:19" x14ac:dyDescent="0.35">
      <c r="A18" s="550" t="s">
        <v>37</v>
      </c>
      <c r="B18" s="579"/>
      <c r="C18" s="579"/>
      <c r="D18" s="29">
        <f t="shared" si="12"/>
        <v>0</v>
      </c>
      <c r="E18" s="313">
        <f t="shared" si="0"/>
        <v>0</v>
      </c>
      <c r="F18" s="29">
        <f t="shared" si="12"/>
        <v>0</v>
      </c>
      <c r="G18" s="313">
        <f t="shared" si="1"/>
        <v>0</v>
      </c>
      <c r="H18" s="29">
        <f t="shared" si="8"/>
        <v>0</v>
      </c>
      <c r="I18" s="313">
        <f t="shared" si="2"/>
        <v>0</v>
      </c>
      <c r="J18" s="29">
        <f t="shared" si="9"/>
        <v>0</v>
      </c>
      <c r="K18" s="313">
        <f t="shared" si="3"/>
        <v>0</v>
      </c>
      <c r="L18" s="29">
        <f t="shared" si="10"/>
        <v>0</v>
      </c>
      <c r="M18" s="313">
        <f t="shared" si="4"/>
        <v>0</v>
      </c>
      <c r="N18" s="29">
        <f t="shared" si="11"/>
        <v>0</v>
      </c>
      <c r="O18" s="313">
        <f t="shared" si="5"/>
        <v>0</v>
      </c>
      <c r="P18" s="29">
        <f t="shared" si="11"/>
        <v>0</v>
      </c>
      <c r="Q18" s="313">
        <f t="shared" si="6"/>
        <v>0</v>
      </c>
      <c r="R18" s="314">
        <f t="shared" si="7"/>
        <v>0</v>
      </c>
    </row>
    <row r="19" spans="1:19" x14ac:dyDescent="0.35">
      <c r="A19" s="550" t="s">
        <v>38</v>
      </c>
      <c r="B19" s="579"/>
      <c r="C19" s="579"/>
      <c r="D19" s="29">
        <f t="shared" si="12"/>
        <v>0</v>
      </c>
      <c r="E19" s="313">
        <f t="shared" si="0"/>
        <v>0</v>
      </c>
      <c r="F19" s="29">
        <f t="shared" si="12"/>
        <v>0</v>
      </c>
      <c r="G19" s="313">
        <f t="shared" si="1"/>
        <v>0</v>
      </c>
      <c r="H19" s="29">
        <f t="shared" si="8"/>
        <v>0</v>
      </c>
      <c r="I19" s="313">
        <f t="shared" si="2"/>
        <v>0</v>
      </c>
      <c r="J19" s="29">
        <f t="shared" si="9"/>
        <v>0</v>
      </c>
      <c r="K19" s="313">
        <f t="shared" si="3"/>
        <v>0</v>
      </c>
      <c r="L19" s="29">
        <f t="shared" si="10"/>
        <v>0</v>
      </c>
      <c r="M19" s="313">
        <f t="shared" si="4"/>
        <v>0</v>
      </c>
      <c r="N19" s="29">
        <f t="shared" si="11"/>
        <v>0</v>
      </c>
      <c r="O19" s="313">
        <f t="shared" si="5"/>
        <v>0</v>
      </c>
      <c r="P19" s="29">
        <f t="shared" si="11"/>
        <v>0</v>
      </c>
      <c r="Q19" s="313">
        <f t="shared" si="6"/>
        <v>0</v>
      </c>
      <c r="R19" s="314">
        <f t="shared" si="7"/>
        <v>0</v>
      </c>
    </row>
    <row r="20" spans="1:19" x14ac:dyDescent="0.35">
      <c r="A20" s="550" t="s">
        <v>39</v>
      </c>
      <c r="B20" s="579"/>
      <c r="C20" s="579"/>
      <c r="D20" s="29">
        <f t="shared" si="12"/>
        <v>0</v>
      </c>
      <c r="E20" s="313">
        <f t="shared" si="0"/>
        <v>0</v>
      </c>
      <c r="F20" s="29">
        <f t="shared" si="12"/>
        <v>0</v>
      </c>
      <c r="G20" s="313">
        <f t="shared" si="1"/>
        <v>0</v>
      </c>
      <c r="H20" s="29">
        <f t="shared" si="8"/>
        <v>0</v>
      </c>
      <c r="I20" s="313">
        <f t="shared" si="2"/>
        <v>0</v>
      </c>
      <c r="J20" s="29">
        <f t="shared" si="9"/>
        <v>0</v>
      </c>
      <c r="K20" s="313">
        <f t="shared" si="3"/>
        <v>0</v>
      </c>
      <c r="L20" s="29">
        <f t="shared" si="10"/>
        <v>0</v>
      </c>
      <c r="M20" s="313">
        <f t="shared" si="4"/>
        <v>0</v>
      </c>
      <c r="N20" s="29">
        <f t="shared" si="11"/>
        <v>0</v>
      </c>
      <c r="O20" s="313">
        <f t="shared" si="5"/>
        <v>0</v>
      </c>
      <c r="P20" s="29">
        <f t="shared" si="11"/>
        <v>0</v>
      </c>
      <c r="Q20" s="313">
        <f t="shared" si="6"/>
        <v>0</v>
      </c>
      <c r="R20" s="314">
        <f t="shared" si="7"/>
        <v>0</v>
      </c>
    </row>
    <row r="21" spans="1:19" x14ac:dyDescent="0.35">
      <c r="A21" s="550" t="s">
        <v>40</v>
      </c>
      <c r="B21" s="579"/>
      <c r="C21" s="579"/>
      <c r="D21" s="29">
        <f t="shared" si="12"/>
        <v>0</v>
      </c>
      <c r="E21" s="313">
        <f t="shared" si="0"/>
        <v>0</v>
      </c>
      <c r="F21" s="29">
        <f t="shared" si="12"/>
        <v>0</v>
      </c>
      <c r="G21" s="313">
        <f t="shared" si="1"/>
        <v>0</v>
      </c>
      <c r="H21" s="29">
        <f t="shared" si="8"/>
        <v>0</v>
      </c>
      <c r="I21" s="313">
        <f t="shared" si="2"/>
        <v>0</v>
      </c>
      <c r="J21" s="29">
        <f t="shared" si="9"/>
        <v>0</v>
      </c>
      <c r="K21" s="313">
        <f t="shared" si="3"/>
        <v>0</v>
      </c>
      <c r="L21" s="29">
        <f t="shared" si="10"/>
        <v>0</v>
      </c>
      <c r="M21" s="313">
        <f t="shared" si="4"/>
        <v>0</v>
      </c>
      <c r="N21" s="29">
        <f t="shared" si="11"/>
        <v>0</v>
      </c>
      <c r="O21" s="313">
        <f t="shared" si="5"/>
        <v>0</v>
      </c>
      <c r="P21" s="29">
        <f t="shared" si="11"/>
        <v>0</v>
      </c>
      <c r="Q21" s="313">
        <f t="shared" si="6"/>
        <v>0</v>
      </c>
      <c r="R21" s="314">
        <f t="shared" si="7"/>
        <v>0</v>
      </c>
    </row>
    <row r="22" spans="1:19" s="319" customFormat="1" ht="13.9" x14ac:dyDescent="0.4">
      <c r="A22" s="525" t="s">
        <v>378</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405"/>
      <c r="B23" s="409"/>
      <c r="C23" s="409"/>
      <c r="D23" s="409"/>
      <c r="E23" s="409"/>
      <c r="F23" s="409"/>
      <c r="G23" s="409"/>
      <c r="H23" s="409"/>
      <c r="I23" s="409"/>
      <c r="J23" s="409"/>
      <c r="K23" s="409"/>
      <c r="L23" s="409"/>
      <c r="M23" s="409"/>
      <c r="N23" s="409"/>
      <c r="O23" s="409"/>
      <c r="P23" s="409"/>
      <c r="Q23" s="409"/>
      <c r="R23" s="365"/>
      <c r="S23" s="1"/>
    </row>
    <row r="24" spans="1:19" s="319" customFormat="1" ht="14.85" customHeight="1" thickBot="1" x14ac:dyDescent="0.45">
      <c r="A24" s="567" t="s">
        <v>459</v>
      </c>
      <c r="B24" s="568"/>
      <c r="C24" s="581"/>
      <c r="D24" s="320">
        <f>R22</f>
        <v>0</v>
      </c>
      <c r="E24" s="409"/>
      <c r="F24" s="409"/>
      <c r="G24" s="409"/>
      <c r="H24" s="409"/>
      <c r="I24" s="409"/>
      <c r="J24" s="409"/>
      <c r="K24" s="409"/>
      <c r="L24" s="409"/>
      <c r="M24" s="409"/>
      <c r="N24" s="409"/>
      <c r="O24" s="409"/>
      <c r="P24" s="409"/>
      <c r="Q24" s="409"/>
      <c r="R24" s="365"/>
      <c r="S24" s="1"/>
    </row>
    <row r="25" spans="1:19" x14ac:dyDescent="0.35">
      <c r="A25" s="45"/>
      <c r="R25" s="296"/>
    </row>
    <row r="26" spans="1:19" ht="13.9" x14ac:dyDescent="0.4">
      <c r="A26" s="325" t="s">
        <v>49</v>
      </c>
      <c r="B26" s="409"/>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407" t="s">
        <v>27</v>
      </c>
      <c r="C33" s="366"/>
      <c r="R33" s="296"/>
    </row>
    <row r="34" spans="1:18" x14ac:dyDescent="0.35">
      <c r="A34" s="407" t="s">
        <v>43</v>
      </c>
      <c r="C34" s="363"/>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7" t="s">
        <v>422</v>
      </c>
      <c r="B37" s="577"/>
      <c r="C37" s="577"/>
      <c r="D37" s="577"/>
      <c r="E37" s="577"/>
      <c r="F37" s="577"/>
      <c r="G37" s="577"/>
      <c r="H37" s="577"/>
      <c r="I37" s="577"/>
      <c r="J37" s="577"/>
      <c r="K37" s="577"/>
      <c r="L37" s="577"/>
      <c r="M37" s="577"/>
      <c r="N37" s="577"/>
      <c r="O37" s="577"/>
      <c r="P37" s="577"/>
      <c r="Q37" s="577"/>
      <c r="R37" s="577"/>
    </row>
  </sheetData>
  <mergeCells count="32">
    <mergeCell ref="A3:R3"/>
    <mergeCell ref="A6:R6"/>
    <mergeCell ref="D8:E8"/>
    <mergeCell ref="F8:G8"/>
    <mergeCell ref="H8:I8"/>
    <mergeCell ref="J8:K8"/>
    <mergeCell ref="L8:M8"/>
    <mergeCell ref="N8:O8"/>
    <mergeCell ref="P8:Q8"/>
    <mergeCell ref="H11:I11"/>
    <mergeCell ref="J11:K11"/>
    <mergeCell ref="A14:C14"/>
    <mergeCell ref="A10:C10"/>
    <mergeCell ref="A11:C11"/>
    <mergeCell ref="D11:E11"/>
    <mergeCell ref="F11:G11"/>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s>
  <pageMargins left="0.25" right="0.25" top="0.75" bottom="0.75" header="0.3" footer="0.3"/>
  <pageSetup paperSize="5" scale="40"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61" t="s">
        <v>537</v>
      </c>
      <c r="B1" s="461"/>
      <c r="C1" s="461"/>
      <c r="D1" s="461"/>
      <c r="E1" s="461"/>
      <c r="F1" s="461"/>
      <c r="G1" s="461"/>
      <c r="H1" s="461"/>
      <c r="I1" s="461"/>
      <c r="J1" s="461"/>
      <c r="K1" s="461"/>
      <c r="L1" s="461"/>
      <c r="M1" s="461"/>
      <c r="N1" s="461"/>
      <c r="O1" s="461"/>
      <c r="P1" s="461"/>
    </row>
    <row r="2" spans="1:16" s="423" customFormat="1" ht="15.4" x14ac:dyDescent="0.45">
      <c r="A2" s="422"/>
      <c r="B2" s="422"/>
      <c r="C2" s="422"/>
      <c r="D2" s="422"/>
      <c r="E2" s="422"/>
      <c r="F2" s="422"/>
      <c r="G2" s="422"/>
      <c r="H2" s="422"/>
      <c r="I2" s="422"/>
      <c r="J2" s="422"/>
      <c r="K2" s="422"/>
      <c r="L2" s="422"/>
      <c r="M2" s="422"/>
      <c r="N2" s="422"/>
      <c r="O2" s="422"/>
      <c r="P2" s="422"/>
    </row>
    <row r="3" spans="1:16" s="423" customFormat="1" ht="17.649999999999999" x14ac:dyDescent="0.5">
      <c r="A3" s="465" t="s">
        <v>411</v>
      </c>
      <c r="B3" s="466"/>
      <c r="C3" s="466"/>
      <c r="D3" s="466"/>
      <c r="E3" s="466"/>
      <c r="F3" s="466"/>
      <c r="G3" s="466"/>
      <c r="H3" s="466"/>
      <c r="I3" s="466"/>
      <c r="J3" s="466"/>
      <c r="K3" s="466"/>
      <c r="L3" s="466"/>
      <c r="M3" s="466"/>
      <c r="N3" s="466"/>
      <c r="O3" s="466"/>
      <c r="P3" s="466"/>
    </row>
    <row r="5" spans="1:16" x14ac:dyDescent="0.45">
      <c r="C5" s="597" t="s">
        <v>9</v>
      </c>
      <c r="D5" s="597"/>
      <c r="E5" s="597" t="s">
        <v>10</v>
      </c>
      <c r="F5" s="597"/>
      <c r="G5" s="597" t="s">
        <v>11</v>
      </c>
      <c r="H5" s="597"/>
      <c r="I5" s="597" t="s">
        <v>12</v>
      </c>
      <c r="J5" s="597"/>
      <c r="K5" s="597" t="s">
        <v>13</v>
      </c>
      <c r="L5" s="597"/>
      <c r="M5" s="597" t="s">
        <v>14</v>
      </c>
      <c r="N5" s="597"/>
      <c r="O5" s="597" t="s">
        <v>15</v>
      </c>
      <c r="P5" s="597"/>
    </row>
    <row r="6" spans="1:16" x14ac:dyDescent="0.45">
      <c r="A6" s="413" t="s">
        <v>392</v>
      </c>
      <c r="B6" s="412">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7" t="s">
        <v>104</v>
      </c>
    </row>
    <row r="7" spans="1:16" x14ac:dyDescent="0.45">
      <c r="A7" s="413" t="s">
        <v>49</v>
      </c>
      <c r="B7" s="62"/>
      <c r="C7" s="598">
        <f>+IF($B$6&lt;=D6,$B$6,0)</f>
        <v>0</v>
      </c>
      <c r="D7" s="598"/>
      <c r="E7" s="598">
        <f>+IF(AND($B$6&gt;=E6,$B$6&lt;=F6),$B$6,0)</f>
        <v>0</v>
      </c>
      <c r="F7" s="598"/>
      <c r="G7" s="598">
        <f>+IF(AND($B$6&gt;=G6,$B$6&lt;=H6),$B$6,0)</f>
        <v>0</v>
      </c>
      <c r="H7" s="598"/>
      <c r="I7" s="598">
        <f>+IF(AND($B$6&gt;=I6,$B$6&lt;=J6),$B$6,0)</f>
        <v>0</v>
      </c>
      <c r="J7" s="598"/>
      <c r="K7" s="598">
        <f t="shared" ref="K7" si="0">+IF(AND($B$6&gt;=K6,$B$6&lt;=L6),$B$6,0)</f>
        <v>0</v>
      </c>
      <c r="L7" s="598"/>
      <c r="M7" s="598">
        <f t="shared" ref="M7" si="1">+IF(AND($B$6&gt;=M6,$B$6&lt;=N6),$B$6,0)</f>
        <v>0</v>
      </c>
      <c r="N7" s="598"/>
      <c r="O7" s="598">
        <f>+IF($B$6&gt;=O6,$B$6,0)</f>
        <v>0</v>
      </c>
      <c r="P7" s="598"/>
    </row>
    <row r="8" spans="1:16" x14ac:dyDescent="0.45">
      <c r="A8" s="415" t="s">
        <v>101</v>
      </c>
      <c r="B8" s="428">
        <v>0</v>
      </c>
    </row>
    <row r="9" spans="1:16" x14ac:dyDescent="0.45">
      <c r="A9" s="415" t="s">
        <v>46</v>
      </c>
      <c r="B9" s="416">
        <v>0</v>
      </c>
    </row>
    <row r="10" spans="1:16" x14ac:dyDescent="0.45">
      <c r="A10" s="415" t="s">
        <v>47</v>
      </c>
      <c r="B10" s="417">
        <f>B9-B8</f>
        <v>0</v>
      </c>
    </row>
    <row r="11" spans="1:16" x14ac:dyDescent="0.45">
      <c r="A11" s="415" t="s">
        <v>85</v>
      </c>
      <c r="B11" s="417">
        <f>IFERROR(B10/B8,0)</f>
        <v>0</v>
      </c>
    </row>
    <row r="12" spans="1:16" x14ac:dyDescent="0.45">
      <c r="A12" s="415" t="s">
        <v>48</v>
      </c>
      <c r="B12" s="418">
        <f>B11+1</f>
        <v>1</v>
      </c>
    </row>
    <row r="13" spans="1:16" x14ac:dyDescent="0.45">
      <c r="A13" s="403"/>
      <c r="B13" s="411"/>
    </row>
    <row r="14" spans="1:16" x14ac:dyDescent="0.45">
      <c r="A14" s="413" t="s">
        <v>391</v>
      </c>
      <c r="B14" s="420" t="s">
        <v>405</v>
      </c>
    </row>
    <row r="15" spans="1:16" x14ac:dyDescent="0.45">
      <c r="A15" s="415" t="s">
        <v>385</v>
      </c>
      <c r="B15" s="412" t="s">
        <v>386</v>
      </c>
    </row>
    <row r="16" spans="1:16" x14ac:dyDescent="0.45">
      <c r="A16" s="415" t="s">
        <v>388</v>
      </c>
      <c r="B16" s="412" t="s">
        <v>386</v>
      </c>
    </row>
    <row r="17" spans="1:6" x14ac:dyDescent="0.45">
      <c r="A17" s="415" t="s">
        <v>389</v>
      </c>
      <c r="B17" s="412" t="s">
        <v>386</v>
      </c>
    </row>
    <row r="18" spans="1:6" x14ac:dyDescent="0.45">
      <c r="A18" s="415" t="s">
        <v>406</v>
      </c>
      <c r="B18" s="412"/>
      <c r="C18" t="s">
        <v>407</v>
      </c>
    </row>
    <row r="20" spans="1:6" ht="27.75" x14ac:dyDescent="0.45">
      <c r="A20" s="413" t="s">
        <v>397</v>
      </c>
      <c r="B20" s="419" t="s">
        <v>401</v>
      </c>
      <c r="C20" s="419" t="s">
        <v>402</v>
      </c>
      <c r="D20" s="419" t="s">
        <v>410</v>
      </c>
      <c r="E20" s="419" t="s">
        <v>403</v>
      </c>
      <c r="F20" s="419" t="s">
        <v>404</v>
      </c>
    </row>
    <row r="21" spans="1:6" x14ac:dyDescent="0.45">
      <c r="A21" s="414" t="s">
        <v>408</v>
      </c>
      <c r="B21" s="412">
        <v>7500</v>
      </c>
      <c r="C21" s="412">
        <v>3000</v>
      </c>
      <c r="D21" s="412">
        <v>3000</v>
      </c>
      <c r="E21" s="412">
        <v>3000</v>
      </c>
      <c r="F21" s="412">
        <v>3000</v>
      </c>
    </row>
    <row r="22" spans="1:6" x14ac:dyDescent="0.45">
      <c r="A22" s="414" t="s">
        <v>409</v>
      </c>
      <c r="B22" s="412">
        <v>4000</v>
      </c>
      <c r="C22" s="412">
        <v>2000</v>
      </c>
      <c r="D22" s="412">
        <v>2000</v>
      </c>
      <c r="E22" s="412">
        <v>2000</v>
      </c>
      <c r="F22" s="412">
        <v>2000</v>
      </c>
    </row>
    <row r="51" spans="4:4" x14ac:dyDescent="0.45">
      <c r="D51" s="404"/>
    </row>
    <row r="52" spans="4:4" x14ac:dyDescent="0.45">
      <c r="D52" s="404" t="s">
        <v>386</v>
      </c>
    </row>
    <row r="53" spans="4:4" x14ac:dyDescent="0.45">
      <c r="D53" s="404" t="s">
        <v>387</v>
      </c>
    </row>
    <row r="54" spans="4:4" x14ac:dyDescent="0.45">
      <c r="D54" s="404"/>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0000-000000000000}">
      <formula1>$D$52:$D$53</formula1>
    </dataValidation>
  </dataValidations>
  <pageMargins left="0.25" right="0.25" top="0.75" bottom="0.75" header="0.3" footer="0.3"/>
  <pageSetup scale="55"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zoomScale="85" zoomScaleNormal="85" workbookViewId="0">
      <selection activeCell="A2" sqref="A2"/>
    </sheetView>
  </sheetViews>
  <sheetFormatPr defaultColWidth="8.86328125" defaultRowHeight="13.5" x14ac:dyDescent="0.35"/>
  <cols>
    <col min="1" max="1" width="58.1328125" style="76" customWidth="1"/>
    <col min="2" max="2" width="48.265625" style="76" customWidth="1"/>
    <col min="3" max="3" width="19.265625" style="76" bestFit="1" customWidth="1"/>
    <col min="4" max="5" width="15.73046875" style="76" bestFit="1" customWidth="1"/>
    <col min="6" max="16384" width="8.86328125" style="76"/>
  </cols>
  <sheetData>
    <row r="1" spans="1:7" ht="15" x14ac:dyDescent="0.4">
      <c r="A1" s="461" t="s">
        <v>537</v>
      </c>
      <c r="B1" s="461"/>
      <c r="C1" s="421"/>
      <c r="D1" s="421"/>
      <c r="E1" s="421"/>
      <c r="F1" s="421"/>
      <c r="G1" s="421"/>
    </row>
    <row r="2" spans="1:7" ht="13.9" thickBot="1" x14ac:dyDescent="0.4"/>
    <row r="3" spans="1:7" ht="18" thickBot="1" x14ac:dyDescent="0.55000000000000004">
      <c r="A3" s="499" t="s">
        <v>285</v>
      </c>
      <c r="B3" s="500"/>
    </row>
    <row r="4" spans="1:7" ht="13.9" thickBot="1" x14ac:dyDescent="0.4"/>
    <row r="5" spans="1:7" ht="18" thickBot="1" x14ac:dyDescent="0.55000000000000004">
      <c r="A5" s="495" t="s">
        <v>236</v>
      </c>
      <c r="B5" s="496"/>
    </row>
    <row r="6" spans="1:7" ht="15.4" thickBot="1" x14ac:dyDescent="0.45">
      <c r="A6" s="90" t="s">
        <v>50</v>
      </c>
      <c r="B6" s="70" t="s">
        <v>51</v>
      </c>
    </row>
    <row r="7" spans="1:7" ht="15" x14ac:dyDescent="0.4">
      <c r="A7" s="91" t="s">
        <v>86</v>
      </c>
      <c r="B7" s="196">
        <f>'F-2 Claims Svcs Ops Costs'!Z13</f>
        <v>6000000</v>
      </c>
      <c r="D7" s="203"/>
    </row>
    <row r="8" spans="1:7" ht="15" x14ac:dyDescent="0.4">
      <c r="A8" s="92" t="s">
        <v>87</v>
      </c>
      <c r="B8" s="196">
        <f>'F-2 Claims Svcs Ops Costs'!Z14</f>
        <v>6066000</v>
      </c>
      <c r="D8" s="203"/>
    </row>
    <row r="9" spans="1:7" ht="15" x14ac:dyDescent="0.4">
      <c r="A9" s="92" t="s">
        <v>88</v>
      </c>
      <c r="B9" s="196">
        <f>'F-2 Claims Svcs Ops Costs'!Z15</f>
        <v>6132726</v>
      </c>
      <c r="D9" s="203"/>
    </row>
    <row r="10" spans="1:7" ht="15" x14ac:dyDescent="0.4">
      <c r="A10" s="92" t="s">
        <v>89</v>
      </c>
      <c r="B10" s="196">
        <f>'F-2 Claims Svcs Ops Costs'!Z16</f>
        <v>6200186.04</v>
      </c>
      <c r="D10" s="203"/>
      <c r="E10" s="203"/>
    </row>
    <row r="11" spans="1:7" ht="2.85" customHeight="1" x14ac:dyDescent="0.4">
      <c r="A11" s="94"/>
      <c r="B11" s="72"/>
    </row>
    <row r="12" spans="1:7" ht="15" x14ac:dyDescent="0.4">
      <c r="A12" s="95" t="s">
        <v>98</v>
      </c>
      <c r="B12" s="204">
        <f>SUM(B7:B11)</f>
        <v>24398912.039999999</v>
      </c>
    </row>
    <row r="13" spans="1:7" ht="2.85" customHeight="1" x14ac:dyDescent="0.4">
      <c r="A13" s="94"/>
      <c r="B13" s="72"/>
    </row>
    <row r="14" spans="1:7" ht="15" x14ac:dyDescent="0.4">
      <c r="A14" s="92" t="s">
        <v>90</v>
      </c>
      <c r="B14" s="196">
        <f>'F-2 Claims Svcs Ops Costs'!Z17</f>
        <v>6268388.04</v>
      </c>
      <c r="D14" s="203"/>
    </row>
    <row r="15" spans="1:7" ht="15" x14ac:dyDescent="0.4">
      <c r="A15" s="92" t="s">
        <v>91</v>
      </c>
      <c r="B15" s="198">
        <f>'F-2 Claims Svcs Ops Costs'!Z18</f>
        <v>6337340.2799999993</v>
      </c>
      <c r="D15" s="203"/>
    </row>
    <row r="16" spans="1:7" ht="15" x14ac:dyDescent="0.4">
      <c r="A16" s="92" t="s">
        <v>92</v>
      </c>
      <c r="B16" s="198">
        <f>'F-2 Claims Svcs Ops Costs'!Z19</f>
        <v>6407051.040000001</v>
      </c>
      <c r="D16" s="203"/>
    </row>
    <row r="17" spans="1:5" ht="15" x14ac:dyDescent="0.4">
      <c r="A17" s="159" t="s">
        <v>93</v>
      </c>
      <c r="B17" s="198">
        <f>'F-2 Claims Svcs Ops Costs'!Z20</f>
        <v>6477528.6000000006</v>
      </c>
      <c r="D17" s="203"/>
    </row>
    <row r="18" spans="1:5" ht="15" x14ac:dyDescent="0.4">
      <c r="A18" s="159" t="s">
        <v>94</v>
      </c>
      <c r="B18" s="198">
        <f>'F-2 Claims Svcs Ops Costs'!Z21</f>
        <v>6548781.3600000003</v>
      </c>
      <c r="D18" s="203"/>
    </row>
    <row r="19" spans="1:5" ht="2.85" customHeight="1" x14ac:dyDescent="0.4">
      <c r="A19" s="94"/>
      <c r="B19" s="72"/>
    </row>
    <row r="20" spans="1:5" ht="15" x14ac:dyDescent="0.4">
      <c r="A20" s="95" t="s">
        <v>98</v>
      </c>
      <c r="B20" s="197">
        <f>SUM(B14:B19)</f>
        <v>32039089.32</v>
      </c>
      <c r="E20" s="203"/>
    </row>
    <row r="21" spans="1:5" ht="2.85" customHeight="1" x14ac:dyDescent="0.4">
      <c r="A21" s="94"/>
      <c r="B21" s="72"/>
    </row>
    <row r="22" spans="1:5" ht="15.4" thickBot="1" x14ac:dyDescent="0.45">
      <c r="A22" s="73" t="s">
        <v>99</v>
      </c>
      <c r="B22" s="368">
        <f>B20+B12</f>
        <v>56438001.359999999</v>
      </c>
      <c r="C22" s="253">
        <f>'F-2 Claims Svcs Ops Costs'!C24</f>
        <v>56438001.359999999</v>
      </c>
      <c r="D22" s="369" t="s">
        <v>381</v>
      </c>
    </row>
    <row r="23" spans="1:5" ht="14.25" customHeight="1" x14ac:dyDescent="0.35"/>
    <row r="24" spans="1:5" ht="14.65" customHeight="1" x14ac:dyDescent="0.4">
      <c r="A24" s="497" t="s">
        <v>303</v>
      </c>
      <c r="B24" s="498"/>
    </row>
    <row r="25" spans="1:5" ht="17.850000000000001" customHeight="1" thickBot="1" x14ac:dyDescent="0.5">
      <c r="A25" s="501"/>
      <c r="B25" s="502"/>
    </row>
    <row r="26" spans="1:5" ht="18" thickBot="1" x14ac:dyDescent="0.55000000000000004">
      <c r="A26" s="495" t="s">
        <v>237</v>
      </c>
      <c r="B26" s="496"/>
    </row>
    <row r="27" spans="1:5" ht="15.4" thickBot="1" x14ac:dyDescent="0.45">
      <c r="A27" s="90" t="s">
        <v>50</v>
      </c>
      <c r="B27" s="70" t="s">
        <v>51</v>
      </c>
    </row>
    <row r="28" spans="1:5" ht="15" x14ac:dyDescent="0.4">
      <c r="A28" s="91" t="s">
        <v>67</v>
      </c>
      <c r="B28" s="196">
        <f>'G-2 Claims Svcs Ops Costs'!Z13</f>
        <v>600000</v>
      </c>
    </row>
    <row r="29" spans="1:5" ht="15" x14ac:dyDescent="0.4">
      <c r="A29" s="92" t="s">
        <v>68</v>
      </c>
      <c r="B29" s="196">
        <f>'G-2 Claims Svcs Ops Costs'!Z14</f>
        <v>606600</v>
      </c>
    </row>
    <row r="30" spans="1:5" ht="15" x14ac:dyDescent="0.4">
      <c r="A30" s="92" t="s">
        <v>69</v>
      </c>
      <c r="B30" s="196">
        <f>'G-2 Claims Svcs Ops Costs'!Z15</f>
        <v>613272.60000000009</v>
      </c>
    </row>
    <row r="31" spans="1:5" ht="15" x14ac:dyDescent="0.4">
      <c r="A31" s="92" t="s">
        <v>70</v>
      </c>
      <c r="B31" s="196">
        <f>'G-2 Claims Svcs Ops Costs'!Z16</f>
        <v>620018.64</v>
      </c>
    </row>
    <row r="32" spans="1:5" ht="2.85" customHeight="1" x14ac:dyDescent="0.4">
      <c r="A32" s="94"/>
      <c r="B32" s="72"/>
    </row>
    <row r="33" spans="1:4" ht="15" x14ac:dyDescent="0.4">
      <c r="A33" s="95" t="s">
        <v>331</v>
      </c>
      <c r="B33" s="204">
        <f>SUM(B28:B32)</f>
        <v>2439891.2400000002</v>
      </c>
    </row>
    <row r="34" spans="1:4" ht="2.85" customHeight="1" x14ac:dyDescent="0.4">
      <c r="A34" s="94"/>
      <c r="B34" s="72"/>
    </row>
    <row r="35" spans="1:4" ht="15" x14ac:dyDescent="0.4">
      <c r="A35" s="92" t="s">
        <v>71</v>
      </c>
      <c r="B35" s="198">
        <f>'G-2 Claims Svcs Ops Costs'!Z17</f>
        <v>626838.84</v>
      </c>
    </row>
    <row r="36" spans="1:4" ht="15" x14ac:dyDescent="0.4">
      <c r="A36" s="92" t="s">
        <v>72</v>
      </c>
      <c r="B36" s="198">
        <f>'G-2 Claims Svcs Ops Costs'!Z18</f>
        <v>633734.04</v>
      </c>
    </row>
    <row r="37" spans="1:4" ht="15" x14ac:dyDescent="0.4">
      <c r="A37" s="92" t="s">
        <v>73</v>
      </c>
      <c r="B37" s="198">
        <f>'G-2 Claims Svcs Ops Costs'!Z19</f>
        <v>640705.07999999996</v>
      </c>
    </row>
    <row r="38" spans="1:4" ht="15" x14ac:dyDescent="0.4">
      <c r="A38" s="159" t="s">
        <v>74</v>
      </c>
      <c r="B38" s="198">
        <f>'G-2 Claims Svcs Ops Costs'!Z20</f>
        <v>647752.80000000005</v>
      </c>
    </row>
    <row r="39" spans="1:4" ht="15" x14ac:dyDescent="0.4">
      <c r="A39" s="159" t="s">
        <v>75</v>
      </c>
      <c r="B39" s="198">
        <f>'G-2 Claims Svcs Ops Costs'!Z21</f>
        <v>654878.04</v>
      </c>
    </row>
    <row r="40" spans="1:4" ht="2.85" customHeight="1" x14ac:dyDescent="0.4">
      <c r="A40" s="94"/>
      <c r="B40" s="72"/>
    </row>
    <row r="41" spans="1:4" ht="15" x14ac:dyDescent="0.4">
      <c r="A41" s="95" t="s">
        <v>331</v>
      </c>
      <c r="B41" s="204">
        <f>SUM(B35:B40)</f>
        <v>3203908.8</v>
      </c>
    </row>
    <row r="42" spans="1:4" ht="2.85" customHeight="1" x14ac:dyDescent="0.4">
      <c r="A42" s="94"/>
      <c r="B42" s="72"/>
    </row>
    <row r="43" spans="1:4" ht="15.4" thickBot="1" x14ac:dyDescent="0.45">
      <c r="A43" s="73" t="s">
        <v>332</v>
      </c>
      <c r="B43" s="368">
        <f>B41+B33</f>
        <v>5643800.04</v>
      </c>
      <c r="C43" s="253">
        <f>'G-2 Claims Svcs Ops Costs'!C24</f>
        <v>5643800.04</v>
      </c>
      <c r="D43" s="369" t="s">
        <v>381</v>
      </c>
    </row>
    <row r="44" spans="1:4" ht="14.65" customHeight="1" x14ac:dyDescent="0.4">
      <c r="A44" s="503"/>
      <c r="B44" s="504"/>
    </row>
    <row r="45" spans="1:4" ht="14.65" customHeight="1" x14ac:dyDescent="0.4">
      <c r="A45" s="497" t="s">
        <v>304</v>
      </c>
      <c r="B45" s="498"/>
    </row>
    <row r="46" spans="1:4" ht="13.9" thickBot="1" x14ac:dyDescent="0.4"/>
    <row r="47" spans="1:4" ht="18" thickBot="1" x14ac:dyDescent="0.55000000000000004">
      <c r="A47" s="495" t="s">
        <v>241</v>
      </c>
      <c r="B47" s="496"/>
    </row>
    <row r="48" spans="1:4" ht="15.4" thickBot="1" x14ac:dyDescent="0.45">
      <c r="A48" s="90" t="s">
        <v>50</v>
      </c>
      <c r="B48" s="70" t="s">
        <v>51</v>
      </c>
    </row>
    <row r="49" spans="1:4" ht="15" x14ac:dyDescent="0.4">
      <c r="A49" s="91" t="s">
        <v>76</v>
      </c>
      <c r="B49" s="71">
        <f>'H-2 Claims Svcs Ops Costs'!Z13</f>
        <v>1200000</v>
      </c>
    </row>
    <row r="50" spans="1:4" ht="15" x14ac:dyDescent="0.4">
      <c r="A50" s="92" t="s">
        <v>77</v>
      </c>
      <c r="B50" s="71">
        <f>'H-2 Claims Svcs Ops Costs'!Z14</f>
        <v>1213200</v>
      </c>
    </row>
    <row r="51" spans="1:4" ht="15" x14ac:dyDescent="0.4">
      <c r="A51" s="92" t="s">
        <v>78</v>
      </c>
      <c r="B51" s="71">
        <f>'H-2 Claims Svcs Ops Costs'!Z15</f>
        <v>1226545.2000000002</v>
      </c>
    </row>
    <row r="52" spans="1:4" ht="15" x14ac:dyDescent="0.4">
      <c r="A52" s="92" t="s">
        <v>79</v>
      </c>
      <c r="B52" s="71">
        <f>'H-2 Claims Svcs Ops Costs'!Z16</f>
        <v>1240037.1599999999</v>
      </c>
    </row>
    <row r="53" spans="1:4" ht="2.85" customHeight="1" x14ac:dyDescent="0.4">
      <c r="A53" s="94"/>
      <c r="B53" s="72"/>
    </row>
    <row r="54" spans="1:4" ht="15" x14ac:dyDescent="0.4">
      <c r="A54" s="95" t="s">
        <v>333</v>
      </c>
      <c r="B54" s="149">
        <f>SUM(B49:B53)</f>
        <v>4879782.3600000003</v>
      </c>
    </row>
    <row r="55" spans="1:4" ht="2.85" customHeight="1" x14ac:dyDescent="0.4">
      <c r="A55" s="94"/>
      <c r="B55" s="72"/>
    </row>
    <row r="56" spans="1:4" ht="15" x14ac:dyDescent="0.4">
      <c r="A56" s="92" t="s">
        <v>80</v>
      </c>
      <c r="B56" s="93">
        <f>'H-2 Claims Svcs Ops Costs'!Z17</f>
        <v>1253677.56</v>
      </c>
    </row>
    <row r="57" spans="1:4" ht="15" x14ac:dyDescent="0.4">
      <c r="A57" s="92" t="s">
        <v>81</v>
      </c>
      <c r="B57" s="93">
        <f>'H-2 Claims Svcs Ops Costs'!Z18</f>
        <v>1267467.96</v>
      </c>
    </row>
    <row r="58" spans="1:4" ht="15" x14ac:dyDescent="0.4">
      <c r="A58" s="92" t="s">
        <v>82</v>
      </c>
      <c r="B58" s="93">
        <f>'H-2 Claims Svcs Ops Costs'!Z19</f>
        <v>1281410.1599999999</v>
      </c>
    </row>
    <row r="59" spans="1:4" ht="15" x14ac:dyDescent="0.4">
      <c r="A59" s="159" t="s">
        <v>83</v>
      </c>
      <c r="B59" s="93">
        <f>'H-2 Claims Svcs Ops Costs'!Z20</f>
        <v>1295505.72</v>
      </c>
    </row>
    <row r="60" spans="1:4" ht="15" x14ac:dyDescent="0.4">
      <c r="A60" s="159" t="s">
        <v>84</v>
      </c>
      <c r="B60" s="93">
        <f>'H-2 Claims Svcs Ops Costs'!Z21</f>
        <v>1309756.32</v>
      </c>
    </row>
    <row r="61" spans="1:4" ht="2.85" customHeight="1" x14ac:dyDescent="0.4">
      <c r="A61" s="94"/>
      <c r="B61" s="72"/>
    </row>
    <row r="62" spans="1:4" ht="15" x14ac:dyDescent="0.4">
      <c r="A62" s="95" t="s">
        <v>333</v>
      </c>
      <c r="B62" s="147">
        <f>SUM(B56:B61)</f>
        <v>6407817.7199999997</v>
      </c>
    </row>
    <row r="63" spans="1:4" ht="2.85" customHeight="1" x14ac:dyDescent="0.4">
      <c r="A63" s="94"/>
      <c r="B63" s="72"/>
    </row>
    <row r="64" spans="1:4" ht="15.4" thickBot="1" x14ac:dyDescent="0.45">
      <c r="A64" s="73" t="s">
        <v>334</v>
      </c>
      <c r="B64" s="148">
        <f>B62+B54</f>
        <v>11287600.08</v>
      </c>
      <c r="C64" s="253">
        <f>'H-2 Claims Svcs Ops Costs'!C24</f>
        <v>11287600.08</v>
      </c>
      <c r="D64" s="369" t="s">
        <v>381</v>
      </c>
    </row>
    <row r="65" spans="1:2" ht="15" x14ac:dyDescent="0.4">
      <c r="A65" s="74"/>
      <c r="B65" s="237"/>
    </row>
    <row r="66" spans="1:2" ht="18" customHeight="1" x14ac:dyDescent="0.4">
      <c r="A66" s="497" t="s">
        <v>305</v>
      </c>
      <c r="B66" s="498"/>
    </row>
    <row r="67" spans="1:2" ht="13.9" thickBot="1" x14ac:dyDescent="0.4"/>
    <row r="68" spans="1:2" ht="18" thickBot="1" x14ac:dyDescent="0.55000000000000004">
      <c r="A68" s="495" t="s">
        <v>342</v>
      </c>
      <c r="B68" s="496"/>
    </row>
    <row r="69" spans="1:2" ht="15.4" thickBot="1" x14ac:dyDescent="0.45">
      <c r="A69" s="90" t="s">
        <v>50</v>
      </c>
      <c r="B69" s="70" t="s">
        <v>51</v>
      </c>
    </row>
    <row r="70" spans="1:2" ht="15" x14ac:dyDescent="0.4">
      <c r="A70" s="91" t="s">
        <v>163</v>
      </c>
      <c r="B70" s="205">
        <f>'I-2 Claims Svcs Ops Costs'!Z13</f>
        <v>600000</v>
      </c>
    </row>
    <row r="71" spans="1:2" ht="15" x14ac:dyDescent="0.4">
      <c r="A71" s="92" t="s">
        <v>164</v>
      </c>
      <c r="B71" s="205">
        <f>'I-2 Claims Svcs Ops Costs'!Z14</f>
        <v>606600</v>
      </c>
    </row>
    <row r="72" spans="1:2" ht="15" x14ac:dyDescent="0.4">
      <c r="A72" s="92" t="s">
        <v>165</v>
      </c>
      <c r="B72" s="205">
        <f>'I-2 Claims Svcs Ops Costs'!Z15</f>
        <v>613272.60000000009</v>
      </c>
    </row>
    <row r="73" spans="1:2" ht="15" x14ac:dyDescent="0.4">
      <c r="A73" s="92" t="s">
        <v>166</v>
      </c>
      <c r="B73" s="205">
        <f>'I-2 Claims Svcs Ops Costs'!Z16</f>
        <v>620018.64</v>
      </c>
    </row>
    <row r="74" spans="1:2" ht="2.85" customHeight="1" x14ac:dyDescent="0.4">
      <c r="A74" s="94"/>
      <c r="B74" s="72">
        <v>0</v>
      </c>
    </row>
    <row r="75" spans="1:2" ht="15" x14ac:dyDescent="0.4">
      <c r="A75" s="95" t="s">
        <v>343</v>
      </c>
      <c r="B75" s="149">
        <f>SUM(B70:B74)</f>
        <v>2439891.2400000002</v>
      </c>
    </row>
    <row r="76" spans="1:2" ht="2.85" customHeight="1" x14ac:dyDescent="0.4">
      <c r="A76" s="94"/>
      <c r="B76" s="72"/>
    </row>
    <row r="77" spans="1:2" ht="15" x14ac:dyDescent="0.4">
      <c r="A77" s="92" t="s">
        <v>167</v>
      </c>
      <c r="B77" s="206">
        <f>'I-2 Claims Svcs Ops Costs'!Z17</f>
        <v>626838.84</v>
      </c>
    </row>
    <row r="78" spans="1:2" ht="15" x14ac:dyDescent="0.4">
      <c r="A78" s="92" t="s">
        <v>168</v>
      </c>
      <c r="B78" s="206">
        <f>'I-2 Claims Svcs Ops Costs'!Z18</f>
        <v>633734.04</v>
      </c>
    </row>
    <row r="79" spans="1:2" ht="15" x14ac:dyDescent="0.4">
      <c r="A79" s="92" t="s">
        <v>169</v>
      </c>
      <c r="B79" s="206">
        <f>'I-2 Claims Svcs Ops Costs'!Z19</f>
        <v>640705.07999999996</v>
      </c>
    </row>
    <row r="80" spans="1:2" ht="15" x14ac:dyDescent="0.4">
      <c r="A80" s="159" t="s">
        <v>170</v>
      </c>
      <c r="B80" s="206">
        <f>'I-2 Claims Svcs Ops Costs'!Z20</f>
        <v>647752.80000000005</v>
      </c>
    </row>
    <row r="81" spans="1:4" ht="15" x14ac:dyDescent="0.4">
      <c r="A81" s="159" t="s">
        <v>171</v>
      </c>
      <c r="B81" s="206">
        <f>'I-2 Claims Svcs Ops Costs'!Z21</f>
        <v>654878.04</v>
      </c>
    </row>
    <row r="82" spans="1:4" ht="2.85" customHeight="1" x14ac:dyDescent="0.4">
      <c r="A82" s="94"/>
      <c r="B82" s="72"/>
    </row>
    <row r="83" spans="1:4" ht="15" x14ac:dyDescent="0.4">
      <c r="A83" s="95" t="s">
        <v>343</v>
      </c>
      <c r="B83" s="147">
        <f>SUM(B77:B82)</f>
        <v>3203908.8</v>
      </c>
    </row>
    <row r="84" spans="1:4" ht="2.85" customHeight="1" x14ac:dyDescent="0.4">
      <c r="A84" s="94"/>
      <c r="B84" s="72"/>
    </row>
    <row r="85" spans="1:4" ht="15.4" thickBot="1" x14ac:dyDescent="0.45">
      <c r="A85" s="73" t="s">
        <v>344</v>
      </c>
      <c r="B85" s="148">
        <f>B83+B75</f>
        <v>5643800.04</v>
      </c>
      <c r="C85" s="253">
        <f>'I-2 Claims Svcs Ops Costs'!C24</f>
        <v>5643800.04</v>
      </c>
      <c r="D85" s="369" t="s">
        <v>381</v>
      </c>
    </row>
    <row r="87" spans="1:4" ht="27" customHeight="1" x14ac:dyDescent="0.4">
      <c r="A87" s="497" t="s">
        <v>306</v>
      </c>
      <c r="B87" s="498"/>
    </row>
    <row r="88" spans="1:4" ht="13.9" thickBot="1" x14ac:dyDescent="0.4"/>
    <row r="89" spans="1:4" ht="18" thickBot="1" x14ac:dyDescent="0.55000000000000004">
      <c r="A89" s="495" t="s">
        <v>467</v>
      </c>
      <c r="B89" s="496"/>
    </row>
    <row r="90" spans="1:4" ht="15.4" thickBot="1" x14ac:dyDescent="0.45">
      <c r="A90" s="90" t="s">
        <v>50</v>
      </c>
      <c r="B90" s="70" t="s">
        <v>51</v>
      </c>
    </row>
    <row r="91" spans="1:4" ht="15" x14ac:dyDescent="0.4">
      <c r="A91" s="91" t="s">
        <v>468</v>
      </c>
      <c r="B91" s="205">
        <f>'M-2 Claims Svcs Ops Costs'!Z13</f>
        <v>0</v>
      </c>
    </row>
    <row r="92" spans="1:4" ht="15" x14ac:dyDescent="0.4">
      <c r="A92" s="92" t="s">
        <v>469</v>
      </c>
      <c r="B92" s="205">
        <f>'M-2 Claims Svcs Ops Costs'!Z14</f>
        <v>0</v>
      </c>
    </row>
    <row r="93" spans="1:4" ht="15" x14ac:dyDescent="0.4">
      <c r="A93" s="92" t="s">
        <v>470</v>
      </c>
      <c r="B93" s="205">
        <f>'M-2 Claims Svcs Ops Costs'!Z15</f>
        <v>0</v>
      </c>
    </row>
    <row r="94" spans="1:4" ht="15" x14ac:dyDescent="0.4">
      <c r="A94" s="92" t="s">
        <v>471</v>
      </c>
      <c r="B94" s="205">
        <f>'M-2 Claims Svcs Ops Costs'!Z16</f>
        <v>0</v>
      </c>
    </row>
    <row r="95" spans="1:4" ht="15" x14ac:dyDescent="0.4">
      <c r="A95" s="94"/>
      <c r="B95" s="72">
        <v>0</v>
      </c>
    </row>
    <row r="96" spans="1:4" ht="15" x14ac:dyDescent="0.4">
      <c r="A96" s="95" t="s">
        <v>477</v>
      </c>
      <c r="B96" s="149">
        <f>SUM(B91:B95)</f>
        <v>0</v>
      </c>
    </row>
    <row r="97" spans="1:4" ht="15" x14ac:dyDescent="0.4">
      <c r="A97" s="94"/>
      <c r="B97" s="72"/>
    </row>
    <row r="98" spans="1:4" ht="15" x14ac:dyDescent="0.4">
      <c r="A98" s="92" t="s">
        <v>472</v>
      </c>
      <c r="B98" s="206">
        <f>'M-2 Claims Svcs Ops Costs'!Z17</f>
        <v>0</v>
      </c>
    </row>
    <row r="99" spans="1:4" ht="15" x14ac:dyDescent="0.4">
      <c r="A99" s="92" t="s">
        <v>473</v>
      </c>
      <c r="B99" s="206">
        <f>'M-2 Claims Svcs Ops Costs'!Z18</f>
        <v>0</v>
      </c>
    </row>
    <row r="100" spans="1:4" ht="15" x14ac:dyDescent="0.4">
      <c r="A100" s="92"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4"/>
      <c r="B103" s="72"/>
    </row>
    <row r="104" spans="1:4" ht="15" x14ac:dyDescent="0.4">
      <c r="A104" s="95" t="s">
        <v>477</v>
      </c>
      <c r="B104" s="147">
        <f>SUM(B98:B103)</f>
        <v>0</v>
      </c>
    </row>
    <row r="105" spans="1:4" ht="15" x14ac:dyDescent="0.4">
      <c r="A105" s="94"/>
      <c r="B105" s="72"/>
    </row>
    <row r="106" spans="1:4" ht="15.4" thickBot="1" x14ac:dyDescent="0.45">
      <c r="A106" s="73" t="s">
        <v>478</v>
      </c>
      <c r="B106" s="148">
        <f>B104+B96</f>
        <v>0</v>
      </c>
      <c r="C106" s="253">
        <f>'M-2 Claims Svcs Ops Costs'!C24</f>
        <v>0</v>
      </c>
      <c r="D106" s="369" t="s">
        <v>381</v>
      </c>
    </row>
    <row r="108" spans="1:4" ht="13.9" x14ac:dyDescent="0.4">
      <c r="A108" s="497" t="s">
        <v>306</v>
      </c>
      <c r="B108" s="498"/>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5"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zoomScale="85" zoomScaleNormal="85" workbookViewId="0">
      <selection sqref="A1:B1"/>
    </sheetView>
  </sheetViews>
  <sheetFormatPr defaultColWidth="9" defaultRowHeight="14.25" x14ac:dyDescent="0.45"/>
  <cols>
    <col min="1" max="1" width="68.1328125" style="96" customWidth="1"/>
    <col min="2" max="2" width="41.73046875" style="96" customWidth="1"/>
    <col min="3" max="3" width="18" style="96" bestFit="1" customWidth="1"/>
    <col min="4" max="16384" width="9" style="96"/>
  </cols>
  <sheetData>
    <row r="1" spans="1:2" ht="15.75" thickBot="1" x14ac:dyDescent="0.5">
      <c r="A1" s="461" t="s">
        <v>537</v>
      </c>
      <c r="B1" s="461"/>
    </row>
    <row r="2" spans="1:2" ht="14.65" thickBot="1" x14ac:dyDescent="0.5"/>
    <row r="3" spans="1:2" ht="18" thickBot="1" x14ac:dyDescent="0.55000000000000004">
      <c r="A3" s="499" t="s">
        <v>238</v>
      </c>
      <c r="B3" s="500"/>
    </row>
    <row r="4" spans="1:2" ht="14.65" thickBot="1" x14ac:dyDescent="0.5"/>
    <row r="5" spans="1:2" ht="18" thickBot="1" x14ac:dyDescent="0.55000000000000004">
      <c r="A5" s="495" t="s">
        <v>307</v>
      </c>
      <c r="B5" s="496"/>
    </row>
    <row r="6" spans="1:2" ht="15.75" thickBot="1" x14ac:dyDescent="0.5">
      <c r="A6" s="90" t="s">
        <v>50</v>
      </c>
      <c r="B6" s="70" t="s">
        <v>51</v>
      </c>
    </row>
    <row r="7" spans="1:2" ht="15.4" x14ac:dyDescent="0.45">
      <c r="A7" s="91" t="s">
        <v>110</v>
      </c>
      <c r="B7" s="196">
        <f>'F-3 Claims Svcs DDI Pool Cost'!C16</f>
        <v>0</v>
      </c>
    </row>
    <row r="8" spans="1:2" ht="15.4" x14ac:dyDescent="0.45">
      <c r="A8" s="97" t="s">
        <v>97</v>
      </c>
      <c r="B8" s="197">
        <f>B7</f>
        <v>0</v>
      </c>
    </row>
    <row r="9" spans="1:2" ht="15.4" x14ac:dyDescent="0.45">
      <c r="A9" s="98" t="s">
        <v>154</v>
      </c>
      <c r="B9" s="198">
        <f>'F-4 Claims Svcs Ops Pool Cost'!R13</f>
        <v>0</v>
      </c>
    </row>
    <row r="10" spans="1:2" ht="15.4" x14ac:dyDescent="0.45">
      <c r="A10" s="98" t="s">
        <v>155</v>
      </c>
      <c r="B10" s="198">
        <f>'F-4 Claims Svcs Ops Pool Cost'!R14</f>
        <v>0</v>
      </c>
    </row>
    <row r="11" spans="1:2" ht="15.4" x14ac:dyDescent="0.45">
      <c r="A11" s="98" t="s">
        <v>156</v>
      </c>
      <c r="B11" s="198">
        <f>'F-4 Claims Svcs Ops Pool Cost'!R15</f>
        <v>0</v>
      </c>
    </row>
    <row r="12" spans="1:2" ht="15.4" x14ac:dyDescent="0.45">
      <c r="A12" s="98" t="s">
        <v>157</v>
      </c>
      <c r="B12" s="198">
        <f>'F-4 Claims Svcs Ops Pool Cost'!R16</f>
        <v>0</v>
      </c>
    </row>
    <row r="13" spans="1:2" ht="15.4" x14ac:dyDescent="0.45">
      <c r="A13" s="99" t="s">
        <v>158</v>
      </c>
      <c r="B13" s="198">
        <f>'F-4 Claims Svcs Ops Pool Cost'!R17</f>
        <v>0</v>
      </c>
    </row>
    <row r="14" spans="1:2" ht="15.4" x14ac:dyDescent="0.45">
      <c r="A14" s="99" t="s">
        <v>159</v>
      </c>
      <c r="B14" s="198">
        <f>'F-4 Claims Svcs Ops Pool Cost'!R18</f>
        <v>0</v>
      </c>
    </row>
    <row r="15" spans="1:2" ht="15.4" x14ac:dyDescent="0.45">
      <c r="A15" s="99"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0" t="s">
        <v>96</v>
      </c>
      <c r="B18" s="197">
        <f>SUM(B9:B17)</f>
        <v>0</v>
      </c>
    </row>
    <row r="19" spans="1:4" ht="6" customHeight="1" x14ac:dyDescent="0.45">
      <c r="A19" s="94"/>
      <c r="B19" s="72"/>
    </row>
    <row r="20" spans="1:4" ht="15.75" thickBot="1" x14ac:dyDescent="0.5">
      <c r="A20" s="101" t="s">
        <v>95</v>
      </c>
      <c r="B20" s="199">
        <f>B18+B8</f>
        <v>0</v>
      </c>
      <c r="C20" s="253">
        <f>'F-3 Claims Svcs DDI Pool Cost'!C16+'F-4 Claims Svcs Ops Pool Cost'!D24</f>
        <v>0</v>
      </c>
      <c r="D20" s="369" t="s">
        <v>381</v>
      </c>
    </row>
    <row r="21" spans="1:4" ht="15.4" x14ac:dyDescent="0.45">
      <c r="A21" s="102"/>
      <c r="B21" s="75"/>
    </row>
    <row r="22" spans="1:4" ht="31.5" customHeight="1" x14ac:dyDescent="0.45">
      <c r="A22" s="505" t="s">
        <v>311</v>
      </c>
      <c r="B22" s="505"/>
    </row>
    <row r="23" spans="1:4" ht="14.65" thickBot="1" x14ac:dyDescent="0.5"/>
    <row r="24" spans="1:4" ht="18" thickBot="1" x14ac:dyDescent="0.55000000000000004">
      <c r="A24" s="495" t="s">
        <v>308</v>
      </c>
      <c r="B24" s="496"/>
    </row>
    <row r="25" spans="1:4" ht="15.75" thickBot="1" x14ac:dyDescent="0.5">
      <c r="A25" s="90" t="s">
        <v>50</v>
      </c>
      <c r="B25" s="70" t="s">
        <v>51</v>
      </c>
    </row>
    <row r="26" spans="1:4" ht="15.4" x14ac:dyDescent="0.45">
      <c r="A26" s="91" t="s">
        <v>111</v>
      </c>
      <c r="B26" s="196">
        <f>'G-3 Claims Svcs DDI Pool Cost'!C16</f>
        <v>0</v>
      </c>
    </row>
    <row r="27" spans="1:4" ht="15.4" x14ac:dyDescent="0.45">
      <c r="A27" s="97" t="s">
        <v>107</v>
      </c>
      <c r="B27" s="197">
        <f>B26</f>
        <v>0</v>
      </c>
    </row>
    <row r="28" spans="1:4" ht="15.4" x14ac:dyDescent="0.45">
      <c r="A28" s="98" t="s">
        <v>112</v>
      </c>
      <c r="B28" s="198">
        <f>'G-4 Claims Svcs Ops Pool Cost'!R13</f>
        <v>0</v>
      </c>
    </row>
    <row r="29" spans="1:4" ht="15.4" x14ac:dyDescent="0.45">
      <c r="A29" s="98" t="s">
        <v>113</v>
      </c>
      <c r="B29" s="198">
        <f>'G-4 Claims Svcs Ops Pool Cost'!R14</f>
        <v>0</v>
      </c>
    </row>
    <row r="30" spans="1:4" ht="15.4" x14ac:dyDescent="0.45">
      <c r="A30" s="98" t="s">
        <v>114</v>
      </c>
      <c r="B30" s="198">
        <f>'G-4 Claims Svcs Ops Pool Cost'!R15</f>
        <v>0</v>
      </c>
    </row>
    <row r="31" spans="1:4" ht="15.4" x14ac:dyDescent="0.45">
      <c r="A31" s="98" t="s">
        <v>115</v>
      </c>
      <c r="B31" s="198">
        <f>'G-4 Claims Svcs Ops Pool Cost'!R16</f>
        <v>0</v>
      </c>
    </row>
    <row r="32" spans="1:4" ht="15.4" x14ac:dyDescent="0.45">
      <c r="A32" s="99" t="s">
        <v>116</v>
      </c>
      <c r="B32" s="198">
        <f>'G-4 Claims Svcs Ops Pool Cost'!R17</f>
        <v>0</v>
      </c>
    </row>
    <row r="33" spans="1:4" ht="15.4" x14ac:dyDescent="0.45">
      <c r="A33" s="99" t="s">
        <v>117</v>
      </c>
      <c r="B33" s="198">
        <f>'G-4 Claims Svcs Ops Pool Cost'!R18</f>
        <v>0</v>
      </c>
    </row>
    <row r="34" spans="1:4" ht="15.4" x14ac:dyDescent="0.45">
      <c r="A34" s="99"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0" t="s">
        <v>108</v>
      </c>
      <c r="B37" s="197">
        <f>SUM(B28:B36)</f>
        <v>0</v>
      </c>
    </row>
    <row r="38" spans="1:4" ht="6" customHeight="1" x14ac:dyDescent="0.45">
      <c r="A38" s="94"/>
      <c r="B38" s="72"/>
    </row>
    <row r="39" spans="1:4" ht="15.75" thickBot="1" x14ac:dyDescent="0.5">
      <c r="A39" s="101" t="s">
        <v>109</v>
      </c>
      <c r="B39" s="199">
        <f>B37+B27</f>
        <v>0</v>
      </c>
      <c r="C39" s="253">
        <f>'G-3 Claims Svcs DDI Pool Cost'!C16+'G-4 Claims Svcs Ops Pool Cost'!D24</f>
        <v>0</v>
      </c>
      <c r="D39" s="369" t="s">
        <v>381</v>
      </c>
    </row>
    <row r="40" spans="1:4" ht="15.4" x14ac:dyDescent="0.45">
      <c r="A40" s="238"/>
      <c r="B40" s="239"/>
    </row>
    <row r="41" spans="1:4" ht="28.5" customHeight="1" x14ac:dyDescent="0.45">
      <c r="A41" s="505" t="s">
        <v>312</v>
      </c>
      <c r="B41" s="505"/>
    </row>
    <row r="42" spans="1:4" ht="14.65" thickBot="1" x14ac:dyDescent="0.5"/>
    <row r="43" spans="1:4" ht="17.25" customHeight="1" thickBot="1" x14ac:dyDescent="0.55000000000000004">
      <c r="A43" s="495" t="s">
        <v>309</v>
      </c>
      <c r="B43" s="496"/>
    </row>
    <row r="44" spans="1:4" ht="15.75" thickBot="1" x14ac:dyDescent="0.5">
      <c r="A44" s="90" t="s">
        <v>50</v>
      </c>
      <c r="B44" s="70" t="s">
        <v>51</v>
      </c>
    </row>
    <row r="45" spans="1:4" ht="15.4" x14ac:dyDescent="0.45">
      <c r="A45" s="91" t="s">
        <v>121</v>
      </c>
      <c r="B45" s="196">
        <f>'H-3 Claims Svcs DDI Pool Cost'!C16</f>
        <v>0</v>
      </c>
    </row>
    <row r="46" spans="1:4" ht="15.4" x14ac:dyDescent="0.45">
      <c r="A46" s="97" t="s">
        <v>242</v>
      </c>
      <c r="B46" s="197">
        <f>B45</f>
        <v>0</v>
      </c>
    </row>
    <row r="47" spans="1:4" ht="15.4" x14ac:dyDescent="0.45">
      <c r="A47" s="98" t="s">
        <v>172</v>
      </c>
      <c r="B47" s="198">
        <f>'H-4 Claims Svcs Ops Pool Cost'!R13</f>
        <v>0</v>
      </c>
    </row>
    <row r="48" spans="1:4" ht="15.4" x14ac:dyDescent="0.45">
      <c r="A48" s="98" t="s">
        <v>173</v>
      </c>
      <c r="B48" s="198">
        <f>'H-4 Claims Svcs Ops Pool Cost'!R14</f>
        <v>0</v>
      </c>
    </row>
    <row r="49" spans="1:4" ht="15.4" x14ac:dyDescent="0.45">
      <c r="A49" s="98" t="s">
        <v>174</v>
      </c>
      <c r="B49" s="198">
        <f>'H-4 Claims Svcs Ops Pool Cost'!R15</f>
        <v>0</v>
      </c>
    </row>
    <row r="50" spans="1:4" ht="15.4" x14ac:dyDescent="0.45">
      <c r="A50" s="98" t="s">
        <v>175</v>
      </c>
      <c r="B50" s="198">
        <f>'H-4 Claims Svcs Ops Pool Cost'!R16</f>
        <v>0</v>
      </c>
    </row>
    <row r="51" spans="1:4" ht="15.4" x14ac:dyDescent="0.45">
      <c r="A51" s="99"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0" t="s">
        <v>243</v>
      </c>
      <c r="B56" s="197">
        <f>SUM(B47:B55)</f>
        <v>0</v>
      </c>
    </row>
    <row r="57" spans="1:4" ht="6" customHeight="1" x14ac:dyDescent="0.45">
      <c r="A57" s="94"/>
      <c r="B57" s="72"/>
    </row>
    <row r="58" spans="1:4" ht="15.75" thickBot="1" x14ac:dyDescent="0.5">
      <c r="A58" s="101" t="s">
        <v>244</v>
      </c>
      <c r="B58" s="368">
        <f>B56+B46</f>
        <v>0</v>
      </c>
      <c r="C58" s="253">
        <f>'H-3 Claims Svcs DDI Pool Cost'!C16+'H-4 Claims Svcs Ops Pool Cost'!D24</f>
        <v>0</v>
      </c>
      <c r="D58" s="369" t="s">
        <v>381</v>
      </c>
    </row>
    <row r="59" spans="1:4" ht="15.4" x14ac:dyDescent="0.45">
      <c r="A59" s="238"/>
      <c r="B59" s="239"/>
      <c r="C59" s="240"/>
    </row>
    <row r="60" spans="1:4" ht="36" customHeight="1" x14ac:dyDescent="0.45">
      <c r="A60" s="505" t="s">
        <v>313</v>
      </c>
      <c r="B60" s="505"/>
      <c r="C60" s="240"/>
    </row>
    <row r="61" spans="1:4" ht="14.65" thickBot="1" x14ac:dyDescent="0.5"/>
    <row r="62" spans="1:4" ht="18" thickBot="1" x14ac:dyDescent="0.55000000000000004">
      <c r="A62" s="495" t="s">
        <v>310</v>
      </c>
      <c r="B62" s="496"/>
    </row>
    <row r="63" spans="1:4" ht="15.75" thickBot="1" x14ac:dyDescent="0.5">
      <c r="A63" s="90" t="s">
        <v>50</v>
      </c>
      <c r="B63" s="70" t="s">
        <v>51</v>
      </c>
    </row>
    <row r="64" spans="1:4" ht="15.4" x14ac:dyDescent="0.45">
      <c r="A64" s="91" t="s">
        <v>181</v>
      </c>
      <c r="B64" s="196">
        <f>'I-3 Claims Svcs DDI Pool Cost'!C16</f>
        <v>0</v>
      </c>
    </row>
    <row r="65" spans="1:4" ht="15.4" x14ac:dyDescent="0.45">
      <c r="A65" s="97" t="s">
        <v>246</v>
      </c>
      <c r="B65" s="197">
        <f>B64</f>
        <v>0</v>
      </c>
    </row>
    <row r="66" spans="1:4" ht="15.4" x14ac:dyDescent="0.45">
      <c r="A66" s="98" t="s">
        <v>182</v>
      </c>
      <c r="B66" s="198">
        <f>'I-4 Claims Svcs Ops Pool Cost'!R13</f>
        <v>0</v>
      </c>
    </row>
    <row r="67" spans="1:4" ht="15.4" x14ac:dyDescent="0.45">
      <c r="A67" s="98" t="s">
        <v>183</v>
      </c>
      <c r="B67" s="198">
        <f>'I-4 Claims Svcs Ops Pool Cost'!R14</f>
        <v>0</v>
      </c>
    </row>
    <row r="68" spans="1:4" ht="15.4" x14ac:dyDescent="0.45">
      <c r="A68" s="98" t="s">
        <v>184</v>
      </c>
      <c r="B68" s="198">
        <f>'I-4 Claims Svcs Ops Pool Cost'!R15</f>
        <v>0</v>
      </c>
    </row>
    <row r="69" spans="1:4" ht="15.4" x14ac:dyDescent="0.45">
      <c r="A69" s="98" t="s">
        <v>185</v>
      </c>
      <c r="B69" s="198">
        <f>'I-4 Claims Svcs Ops Pool Cost'!R16</f>
        <v>0</v>
      </c>
    </row>
    <row r="70" spans="1:4" ht="15.4" x14ac:dyDescent="0.45">
      <c r="A70" s="99" t="s">
        <v>186</v>
      </c>
      <c r="B70" s="198">
        <f>'I-4 Claims Svcs Ops Pool Cost'!R17</f>
        <v>0</v>
      </c>
    </row>
    <row r="71" spans="1:4" ht="15.4" x14ac:dyDescent="0.45">
      <c r="A71" s="99" t="s">
        <v>187</v>
      </c>
      <c r="B71" s="198">
        <f>'I-4 Claims Svcs Ops Pool Cost'!R18</f>
        <v>0</v>
      </c>
    </row>
    <row r="72" spans="1:4" ht="15.4" x14ac:dyDescent="0.45">
      <c r="A72" s="99"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0" t="s">
        <v>247</v>
      </c>
      <c r="B75" s="197">
        <f>SUM(B66:B74)</f>
        <v>0</v>
      </c>
    </row>
    <row r="76" spans="1:4" ht="6" customHeight="1" x14ac:dyDescent="0.45">
      <c r="A76" s="94"/>
      <c r="B76" s="72"/>
    </row>
    <row r="77" spans="1:4" ht="15.75" thickBot="1" x14ac:dyDescent="0.5">
      <c r="A77" s="101" t="s">
        <v>248</v>
      </c>
      <c r="B77" s="368">
        <f>B75+B65</f>
        <v>0</v>
      </c>
      <c r="C77" s="253">
        <f>'I-3 Claims Svcs DDI Pool Cost'!C16+'I-4 Claims Svcs Ops Pool Cost'!D24</f>
        <v>0</v>
      </c>
      <c r="D77" s="369" t="s">
        <v>381</v>
      </c>
    </row>
    <row r="79" spans="1:4" ht="30" customHeight="1" x14ac:dyDescent="0.45">
      <c r="A79" s="505" t="s">
        <v>314</v>
      </c>
      <c r="B79" s="505"/>
    </row>
    <row r="80" spans="1:4" ht="14.65" thickBot="1" x14ac:dyDescent="0.5"/>
    <row r="81" spans="1:4" ht="18" thickBot="1" x14ac:dyDescent="0.55000000000000004">
      <c r="A81" s="495" t="s">
        <v>489</v>
      </c>
      <c r="B81" s="496"/>
    </row>
    <row r="82" spans="1:4" ht="15.75" thickBot="1" x14ac:dyDescent="0.5">
      <c r="A82" s="90" t="s">
        <v>50</v>
      </c>
      <c r="B82" s="70" t="s">
        <v>51</v>
      </c>
    </row>
    <row r="83" spans="1:4" ht="15.4" x14ac:dyDescent="0.45">
      <c r="A83" s="91" t="s">
        <v>479</v>
      </c>
      <c r="B83" s="196">
        <f>'M-3 Claims Svcs DDI Pool Cost'!C16</f>
        <v>0</v>
      </c>
    </row>
    <row r="84" spans="1:4" ht="15.4" x14ac:dyDescent="0.45">
      <c r="A84" s="97" t="s">
        <v>490</v>
      </c>
      <c r="B84" s="197">
        <f>B83</f>
        <v>0</v>
      </c>
    </row>
    <row r="85" spans="1:4" ht="15.4" x14ac:dyDescent="0.45">
      <c r="A85" s="98" t="s">
        <v>480</v>
      </c>
      <c r="B85" s="198">
        <f>'M-4 Claims Svcs Ops Pool Cost'!R13</f>
        <v>0</v>
      </c>
    </row>
    <row r="86" spans="1:4" ht="15.4" x14ac:dyDescent="0.45">
      <c r="A86" s="98" t="s">
        <v>481</v>
      </c>
      <c r="B86" s="198">
        <f>'M-4 Claims Svcs Ops Pool Cost'!R14</f>
        <v>0</v>
      </c>
    </row>
    <row r="87" spans="1:4" ht="15.4" x14ac:dyDescent="0.45">
      <c r="A87" s="98" t="s">
        <v>482</v>
      </c>
      <c r="B87" s="198">
        <f>'M-4 Claims Svcs Ops Pool Cost'!R15</f>
        <v>0</v>
      </c>
    </row>
    <row r="88" spans="1:4" ht="15.4" x14ac:dyDescent="0.45">
      <c r="A88" s="98" t="s">
        <v>483</v>
      </c>
      <c r="B88" s="198">
        <f>'M-4 Claims Svcs Ops Pool Cost'!R16</f>
        <v>0</v>
      </c>
    </row>
    <row r="89" spans="1:4" ht="15.4" x14ac:dyDescent="0.45">
      <c r="A89" s="99" t="s">
        <v>484</v>
      </c>
      <c r="B89" s="198">
        <f>'M-4 Claims Svcs Ops Pool Cost'!R17</f>
        <v>0</v>
      </c>
    </row>
    <row r="90" spans="1:4" ht="15.4" x14ac:dyDescent="0.45">
      <c r="A90" s="99" t="s">
        <v>485</v>
      </c>
      <c r="B90" s="198">
        <f>'M-4 Claims Svcs Ops Pool Cost'!R18</f>
        <v>0</v>
      </c>
    </row>
    <row r="91" spans="1:4" ht="15.4" x14ac:dyDescent="0.45">
      <c r="A91" s="99"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0" t="s">
        <v>491</v>
      </c>
      <c r="B94" s="197">
        <f>SUM(B85:B93)</f>
        <v>0</v>
      </c>
    </row>
    <row r="95" spans="1:4" ht="15.4" x14ac:dyDescent="0.45">
      <c r="A95" s="94"/>
      <c r="B95" s="72"/>
    </row>
    <row r="96" spans="1:4" ht="15.75" thickBot="1" x14ac:dyDescent="0.5">
      <c r="A96" s="101" t="s">
        <v>492</v>
      </c>
      <c r="B96" s="368">
        <f>B94+B84</f>
        <v>0</v>
      </c>
      <c r="C96" s="253">
        <f>'M-3 Claims Svcs DDI Pool Cost'!C16+'M-4 Claims Svcs Ops Pool Cost'!D24</f>
        <v>0</v>
      </c>
      <c r="D96" s="369" t="s">
        <v>381</v>
      </c>
    </row>
    <row r="98" spans="1:2" ht="30.75" customHeight="1" x14ac:dyDescent="0.45">
      <c r="A98" s="505" t="s">
        <v>493</v>
      </c>
      <c r="B98" s="505"/>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2"/>
  <sheetViews>
    <sheetView zoomScale="85" zoomScaleNormal="85" workbookViewId="0">
      <selection sqref="A1:U1"/>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61" t="s">
        <v>537</v>
      </c>
      <c r="B1" s="461"/>
      <c r="C1" s="461"/>
      <c r="D1" s="461"/>
      <c r="E1" s="461"/>
      <c r="F1" s="461"/>
      <c r="G1" s="461"/>
      <c r="H1" s="461"/>
      <c r="I1" s="461"/>
      <c r="J1" s="461"/>
      <c r="K1" s="461"/>
      <c r="L1" s="461"/>
      <c r="M1" s="461"/>
      <c r="N1" s="461"/>
      <c r="O1" s="461"/>
      <c r="P1" s="461"/>
      <c r="Q1" s="461"/>
      <c r="R1" s="461"/>
      <c r="S1" s="461"/>
      <c r="T1" s="461"/>
      <c r="U1" s="461"/>
    </row>
    <row r="2" spans="1:23" ht="13.9" thickBot="1" x14ac:dyDescent="0.4"/>
    <row r="3" spans="1:23" ht="18" thickBot="1" x14ac:dyDescent="0.55000000000000004">
      <c r="A3" s="507" t="s">
        <v>286</v>
      </c>
      <c r="B3" s="508"/>
      <c r="C3" s="509"/>
      <c r="D3" s="509"/>
      <c r="E3" s="509"/>
      <c r="F3" s="509"/>
      <c r="G3" s="509"/>
      <c r="H3" s="509"/>
      <c r="I3" s="509"/>
      <c r="J3" s="509"/>
      <c r="K3" s="509"/>
      <c r="L3" s="509"/>
      <c r="M3" s="509"/>
      <c r="N3" s="509"/>
      <c r="O3" s="509"/>
      <c r="P3" s="509"/>
      <c r="Q3" s="509"/>
      <c r="R3" s="509"/>
      <c r="S3" s="509"/>
      <c r="T3" s="509"/>
      <c r="U3" s="510"/>
    </row>
    <row r="4" spans="1:23" ht="13.9" thickBot="1" x14ac:dyDescent="0.4"/>
    <row r="5" spans="1:23" ht="18" thickBot="1" x14ac:dyDescent="0.55000000000000004">
      <c r="A5" s="511" t="s">
        <v>1</v>
      </c>
      <c r="B5" s="512"/>
      <c r="C5" s="513"/>
      <c r="D5" s="513"/>
      <c r="E5" s="513"/>
      <c r="F5" s="513"/>
      <c r="G5" s="513"/>
      <c r="H5" s="513"/>
      <c r="I5" s="513"/>
      <c r="J5" s="513"/>
      <c r="K5" s="513"/>
      <c r="L5" s="513"/>
      <c r="M5" s="513"/>
      <c r="N5" s="513"/>
      <c r="O5" s="513"/>
      <c r="P5" s="513"/>
      <c r="Q5" s="513"/>
      <c r="R5" s="513"/>
      <c r="S5" s="513"/>
      <c r="T5" s="513"/>
      <c r="U5" s="514"/>
    </row>
    <row r="6" spans="1:23" ht="15.75" customHeight="1" x14ac:dyDescent="0.4">
      <c r="A6" s="515" t="s">
        <v>524</v>
      </c>
      <c r="B6" s="517" t="s">
        <v>2</v>
      </c>
      <c r="C6" s="518"/>
      <c r="D6" s="518"/>
      <c r="E6" s="518"/>
      <c r="F6" s="518"/>
      <c r="G6" s="518"/>
      <c r="H6" s="518"/>
      <c r="I6" s="518"/>
      <c r="J6" s="518"/>
      <c r="K6" s="518"/>
      <c r="L6" s="518"/>
      <c r="M6" s="518"/>
      <c r="N6" s="518"/>
      <c r="O6" s="518"/>
      <c r="P6" s="518"/>
      <c r="Q6" s="518"/>
      <c r="R6" s="518"/>
      <c r="S6" s="518"/>
      <c r="T6" s="518"/>
      <c r="U6" s="519"/>
    </row>
    <row r="7" spans="1:23" s="169" customFormat="1" ht="36.6" customHeight="1" thickBot="1" x14ac:dyDescent="0.45">
      <c r="A7" s="516"/>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150</v>
      </c>
      <c r="C8" s="172">
        <f t="shared" ref="C8:C39" si="0">B8*$B$69</f>
        <v>150</v>
      </c>
      <c r="D8" s="171">
        <f>ROUND(B8*1.025,0)</f>
        <v>154</v>
      </c>
      <c r="E8" s="172">
        <f t="shared" ref="E8:E39" si="1">D8*$B$69</f>
        <v>154</v>
      </c>
      <c r="F8" s="171">
        <f>ROUND(D8*1.025,0)</f>
        <v>158</v>
      </c>
      <c r="G8" s="172">
        <f t="shared" ref="G8:G39" si="2">F8*$B$69</f>
        <v>158</v>
      </c>
      <c r="H8" s="171">
        <f>ROUND(F8*1.025,0)</f>
        <v>162</v>
      </c>
      <c r="I8" s="172">
        <f t="shared" ref="I8:I39" si="3">H8*$B$69</f>
        <v>162</v>
      </c>
      <c r="J8" s="171">
        <f>ROUND(H8*1.025,0)</f>
        <v>166</v>
      </c>
      <c r="K8" s="172">
        <f t="shared" ref="K8:K39" si="4">J8*$B$69</f>
        <v>166</v>
      </c>
      <c r="L8" s="171">
        <f>ROUND(J8*1.025,0)</f>
        <v>170</v>
      </c>
      <c r="M8" s="172">
        <f t="shared" ref="M8:M39" si="5">L8*$B$69</f>
        <v>170</v>
      </c>
      <c r="N8" s="171">
        <f>ROUND(L8*1.025,0)</f>
        <v>174</v>
      </c>
      <c r="O8" s="172">
        <f t="shared" ref="O8:O39" si="6">N8*$B$69</f>
        <v>174</v>
      </c>
      <c r="P8" s="171">
        <f>ROUND(N8*1.025,0)</f>
        <v>178</v>
      </c>
      <c r="Q8" s="172">
        <f t="shared" ref="Q8:Q39" si="7">P8*$B$69</f>
        <v>178</v>
      </c>
      <c r="R8" s="171">
        <f>ROUND(P8*1.025,0)</f>
        <v>182</v>
      </c>
      <c r="S8" s="172">
        <f t="shared" ref="S8:S39" si="8">R8*$B$69</f>
        <v>182</v>
      </c>
      <c r="T8" s="171">
        <f>ROUND(R8*1.025,0)</f>
        <v>187</v>
      </c>
      <c r="U8" s="172">
        <f t="shared" ref="U8:U39" si="9">T8*$B$69</f>
        <v>187</v>
      </c>
      <c r="W8" s="169"/>
    </row>
    <row r="9" spans="1:23" ht="15" x14ac:dyDescent="0.4">
      <c r="A9" s="3" t="s">
        <v>497</v>
      </c>
      <c r="B9" s="171">
        <v>140</v>
      </c>
      <c r="C9" s="172">
        <f t="shared" si="0"/>
        <v>140</v>
      </c>
      <c r="D9" s="171">
        <f t="shared" ref="D9:L60" si="10">ROUND(B9*1.025,0)</f>
        <v>144</v>
      </c>
      <c r="E9" s="172">
        <f t="shared" si="1"/>
        <v>144</v>
      </c>
      <c r="F9" s="171">
        <f t="shared" si="10"/>
        <v>148</v>
      </c>
      <c r="G9" s="172">
        <f t="shared" si="2"/>
        <v>148</v>
      </c>
      <c r="H9" s="171">
        <f t="shared" si="10"/>
        <v>152</v>
      </c>
      <c r="I9" s="172">
        <f t="shared" si="3"/>
        <v>152</v>
      </c>
      <c r="J9" s="171">
        <f t="shared" si="10"/>
        <v>156</v>
      </c>
      <c r="K9" s="172">
        <f t="shared" si="4"/>
        <v>156</v>
      </c>
      <c r="L9" s="171">
        <f t="shared" si="10"/>
        <v>160</v>
      </c>
      <c r="M9" s="172">
        <f t="shared" si="5"/>
        <v>160</v>
      </c>
      <c r="N9" s="171">
        <f t="shared" ref="N9:N60" si="11">ROUND(L9*1.025,0)</f>
        <v>164</v>
      </c>
      <c r="O9" s="172">
        <f t="shared" si="6"/>
        <v>164</v>
      </c>
      <c r="P9" s="171">
        <f t="shared" ref="P9:P60" si="12">ROUND(N9*1.025,0)</f>
        <v>168</v>
      </c>
      <c r="Q9" s="172">
        <f t="shared" si="7"/>
        <v>168</v>
      </c>
      <c r="R9" s="171">
        <f t="shared" ref="R9:R60" si="13">ROUND(P9*1.025,0)</f>
        <v>172</v>
      </c>
      <c r="S9" s="172">
        <f t="shared" si="8"/>
        <v>172</v>
      </c>
      <c r="T9" s="171">
        <f t="shared" ref="T9:T60" si="14">ROUND(R9*1.025,0)</f>
        <v>176</v>
      </c>
      <c r="U9" s="172">
        <f t="shared" si="9"/>
        <v>176</v>
      </c>
    </row>
    <row r="10" spans="1:23" ht="15" x14ac:dyDescent="0.4">
      <c r="A10" s="103" t="s">
        <v>4</v>
      </c>
      <c r="B10" s="171">
        <v>150</v>
      </c>
      <c r="C10" s="172">
        <f t="shared" si="0"/>
        <v>150</v>
      </c>
      <c r="D10" s="171">
        <f t="shared" si="10"/>
        <v>154</v>
      </c>
      <c r="E10" s="172">
        <f t="shared" si="1"/>
        <v>154</v>
      </c>
      <c r="F10" s="171">
        <f t="shared" si="10"/>
        <v>158</v>
      </c>
      <c r="G10" s="172">
        <f t="shared" si="2"/>
        <v>158</v>
      </c>
      <c r="H10" s="171">
        <f t="shared" si="10"/>
        <v>162</v>
      </c>
      <c r="I10" s="172">
        <f t="shared" si="3"/>
        <v>162</v>
      </c>
      <c r="J10" s="171">
        <f t="shared" si="10"/>
        <v>166</v>
      </c>
      <c r="K10" s="172">
        <f t="shared" si="4"/>
        <v>166</v>
      </c>
      <c r="L10" s="171">
        <f t="shared" si="10"/>
        <v>170</v>
      </c>
      <c r="M10" s="172">
        <f t="shared" si="5"/>
        <v>170</v>
      </c>
      <c r="N10" s="171">
        <f t="shared" si="11"/>
        <v>174</v>
      </c>
      <c r="O10" s="172">
        <f t="shared" si="6"/>
        <v>174</v>
      </c>
      <c r="P10" s="171">
        <f t="shared" si="12"/>
        <v>178</v>
      </c>
      <c r="Q10" s="172">
        <f t="shared" si="7"/>
        <v>178</v>
      </c>
      <c r="R10" s="171">
        <f t="shared" si="13"/>
        <v>182</v>
      </c>
      <c r="S10" s="172">
        <f t="shared" si="8"/>
        <v>182</v>
      </c>
      <c r="T10" s="171">
        <f t="shared" si="14"/>
        <v>187</v>
      </c>
      <c r="U10" s="172">
        <f t="shared" si="9"/>
        <v>187</v>
      </c>
    </row>
    <row r="11" spans="1:23" ht="15" x14ac:dyDescent="0.4">
      <c r="A11" s="103" t="s">
        <v>498</v>
      </c>
      <c r="B11" s="171">
        <v>140</v>
      </c>
      <c r="C11" s="172">
        <f t="shared" si="0"/>
        <v>140</v>
      </c>
      <c r="D11" s="171">
        <f t="shared" si="10"/>
        <v>144</v>
      </c>
      <c r="E11" s="172">
        <f t="shared" si="1"/>
        <v>144</v>
      </c>
      <c r="F11" s="171">
        <f t="shared" si="10"/>
        <v>148</v>
      </c>
      <c r="G11" s="172">
        <f t="shared" si="2"/>
        <v>148</v>
      </c>
      <c r="H11" s="171">
        <f t="shared" si="10"/>
        <v>152</v>
      </c>
      <c r="I11" s="172">
        <f t="shared" si="3"/>
        <v>152</v>
      </c>
      <c r="J11" s="171">
        <f t="shared" si="10"/>
        <v>156</v>
      </c>
      <c r="K11" s="172">
        <f t="shared" si="4"/>
        <v>156</v>
      </c>
      <c r="L11" s="171">
        <f t="shared" si="10"/>
        <v>160</v>
      </c>
      <c r="M11" s="172">
        <f t="shared" si="5"/>
        <v>160</v>
      </c>
      <c r="N11" s="171">
        <f t="shared" si="11"/>
        <v>164</v>
      </c>
      <c r="O11" s="172">
        <f t="shared" si="6"/>
        <v>164</v>
      </c>
      <c r="P11" s="171">
        <f t="shared" si="12"/>
        <v>168</v>
      </c>
      <c r="Q11" s="172">
        <f t="shared" si="7"/>
        <v>168</v>
      </c>
      <c r="R11" s="171">
        <f t="shared" si="13"/>
        <v>172</v>
      </c>
      <c r="S11" s="172">
        <f t="shared" si="8"/>
        <v>172</v>
      </c>
      <c r="T11" s="171">
        <f t="shared" si="14"/>
        <v>176</v>
      </c>
      <c r="U11" s="172">
        <f t="shared" si="9"/>
        <v>176</v>
      </c>
    </row>
    <row r="12" spans="1:23" ht="15" x14ac:dyDescent="0.4">
      <c r="A12" s="103" t="s">
        <v>499</v>
      </c>
      <c r="B12" s="171">
        <v>120</v>
      </c>
      <c r="C12" s="172">
        <f t="shared" si="0"/>
        <v>120</v>
      </c>
      <c r="D12" s="171">
        <f t="shared" si="10"/>
        <v>123</v>
      </c>
      <c r="E12" s="172">
        <f t="shared" si="1"/>
        <v>123</v>
      </c>
      <c r="F12" s="171">
        <f t="shared" si="10"/>
        <v>126</v>
      </c>
      <c r="G12" s="172">
        <f t="shared" si="2"/>
        <v>126</v>
      </c>
      <c r="H12" s="171">
        <f t="shared" si="10"/>
        <v>129</v>
      </c>
      <c r="I12" s="172">
        <f t="shared" si="3"/>
        <v>129</v>
      </c>
      <c r="J12" s="171">
        <f t="shared" si="10"/>
        <v>132</v>
      </c>
      <c r="K12" s="172">
        <f t="shared" si="4"/>
        <v>132</v>
      </c>
      <c r="L12" s="171">
        <f t="shared" si="10"/>
        <v>135</v>
      </c>
      <c r="M12" s="172">
        <f t="shared" si="5"/>
        <v>135</v>
      </c>
      <c r="N12" s="171">
        <f t="shared" si="11"/>
        <v>138</v>
      </c>
      <c r="O12" s="172">
        <f t="shared" si="6"/>
        <v>138</v>
      </c>
      <c r="P12" s="171">
        <f t="shared" si="12"/>
        <v>141</v>
      </c>
      <c r="Q12" s="172">
        <f t="shared" si="7"/>
        <v>141</v>
      </c>
      <c r="R12" s="171">
        <f t="shared" si="13"/>
        <v>145</v>
      </c>
      <c r="S12" s="172">
        <f t="shared" si="8"/>
        <v>145</v>
      </c>
      <c r="T12" s="171">
        <f t="shared" si="14"/>
        <v>149</v>
      </c>
      <c r="U12" s="172">
        <f t="shared" si="9"/>
        <v>149</v>
      </c>
    </row>
    <row r="13" spans="1:23" ht="15" x14ac:dyDescent="0.4">
      <c r="A13" s="3" t="s">
        <v>500</v>
      </c>
      <c r="B13" s="171">
        <v>120</v>
      </c>
      <c r="C13" s="172">
        <f t="shared" si="0"/>
        <v>120</v>
      </c>
      <c r="D13" s="171">
        <f t="shared" si="10"/>
        <v>123</v>
      </c>
      <c r="E13" s="172">
        <f t="shared" si="1"/>
        <v>123</v>
      </c>
      <c r="F13" s="171">
        <f t="shared" si="10"/>
        <v>126</v>
      </c>
      <c r="G13" s="172">
        <f t="shared" si="2"/>
        <v>126</v>
      </c>
      <c r="H13" s="171">
        <f t="shared" si="10"/>
        <v>129</v>
      </c>
      <c r="I13" s="172">
        <f t="shared" si="3"/>
        <v>129</v>
      </c>
      <c r="J13" s="171">
        <f t="shared" si="10"/>
        <v>132</v>
      </c>
      <c r="K13" s="172">
        <f t="shared" si="4"/>
        <v>132</v>
      </c>
      <c r="L13" s="171">
        <f t="shared" si="10"/>
        <v>135</v>
      </c>
      <c r="M13" s="172">
        <f t="shared" si="5"/>
        <v>135</v>
      </c>
      <c r="N13" s="171">
        <f t="shared" si="11"/>
        <v>138</v>
      </c>
      <c r="O13" s="172">
        <f t="shared" si="6"/>
        <v>138</v>
      </c>
      <c r="P13" s="171">
        <f t="shared" si="12"/>
        <v>141</v>
      </c>
      <c r="Q13" s="172">
        <f t="shared" si="7"/>
        <v>141</v>
      </c>
      <c r="R13" s="171">
        <f t="shared" si="13"/>
        <v>145</v>
      </c>
      <c r="S13" s="172">
        <f t="shared" si="8"/>
        <v>145</v>
      </c>
      <c r="T13" s="171">
        <f t="shared" si="14"/>
        <v>149</v>
      </c>
      <c r="U13" s="172">
        <f t="shared" si="9"/>
        <v>149</v>
      </c>
    </row>
    <row r="14" spans="1:23" ht="15" x14ac:dyDescent="0.4">
      <c r="A14" s="3" t="s">
        <v>501</v>
      </c>
      <c r="B14" s="171">
        <v>120</v>
      </c>
      <c r="C14" s="172">
        <f t="shared" si="0"/>
        <v>120</v>
      </c>
      <c r="D14" s="171">
        <f t="shared" si="10"/>
        <v>123</v>
      </c>
      <c r="E14" s="172">
        <f t="shared" si="1"/>
        <v>123</v>
      </c>
      <c r="F14" s="171">
        <f t="shared" si="10"/>
        <v>126</v>
      </c>
      <c r="G14" s="172">
        <f t="shared" si="2"/>
        <v>126</v>
      </c>
      <c r="H14" s="171">
        <f t="shared" si="10"/>
        <v>129</v>
      </c>
      <c r="I14" s="172">
        <f t="shared" si="3"/>
        <v>129</v>
      </c>
      <c r="J14" s="171">
        <f t="shared" si="10"/>
        <v>132</v>
      </c>
      <c r="K14" s="172">
        <f t="shared" si="4"/>
        <v>132</v>
      </c>
      <c r="L14" s="171">
        <f t="shared" si="10"/>
        <v>135</v>
      </c>
      <c r="M14" s="172">
        <f t="shared" si="5"/>
        <v>135</v>
      </c>
      <c r="N14" s="171">
        <f t="shared" si="11"/>
        <v>138</v>
      </c>
      <c r="O14" s="172">
        <f t="shared" si="6"/>
        <v>138</v>
      </c>
      <c r="P14" s="171">
        <f t="shared" si="12"/>
        <v>141</v>
      </c>
      <c r="Q14" s="172">
        <f t="shared" si="7"/>
        <v>141</v>
      </c>
      <c r="R14" s="171">
        <f t="shared" si="13"/>
        <v>145</v>
      </c>
      <c r="S14" s="172">
        <f t="shared" si="8"/>
        <v>145</v>
      </c>
      <c r="T14" s="171">
        <f t="shared" si="14"/>
        <v>149</v>
      </c>
      <c r="U14" s="172">
        <f t="shared" si="9"/>
        <v>149</v>
      </c>
    </row>
    <row r="15" spans="1:23" ht="15" x14ac:dyDescent="0.4">
      <c r="A15" s="3" t="s">
        <v>132</v>
      </c>
      <c r="B15" s="171">
        <v>110</v>
      </c>
      <c r="C15" s="172">
        <f t="shared" si="0"/>
        <v>110</v>
      </c>
      <c r="D15" s="171">
        <f t="shared" si="10"/>
        <v>113</v>
      </c>
      <c r="E15" s="172">
        <f t="shared" si="1"/>
        <v>113</v>
      </c>
      <c r="F15" s="171">
        <f t="shared" si="10"/>
        <v>116</v>
      </c>
      <c r="G15" s="172">
        <f t="shared" si="2"/>
        <v>116</v>
      </c>
      <c r="H15" s="171">
        <f t="shared" si="10"/>
        <v>119</v>
      </c>
      <c r="I15" s="172">
        <f t="shared" si="3"/>
        <v>119</v>
      </c>
      <c r="J15" s="171">
        <f t="shared" si="10"/>
        <v>122</v>
      </c>
      <c r="K15" s="172">
        <f t="shared" si="4"/>
        <v>122</v>
      </c>
      <c r="L15" s="171">
        <f t="shared" si="10"/>
        <v>125</v>
      </c>
      <c r="M15" s="172">
        <f t="shared" si="5"/>
        <v>125</v>
      </c>
      <c r="N15" s="171">
        <f t="shared" si="11"/>
        <v>128</v>
      </c>
      <c r="O15" s="172">
        <f t="shared" si="6"/>
        <v>128</v>
      </c>
      <c r="P15" s="171">
        <f t="shared" si="12"/>
        <v>131</v>
      </c>
      <c r="Q15" s="172">
        <f t="shared" si="7"/>
        <v>131</v>
      </c>
      <c r="R15" s="171">
        <f t="shared" si="13"/>
        <v>134</v>
      </c>
      <c r="S15" s="172">
        <f t="shared" si="8"/>
        <v>134</v>
      </c>
      <c r="T15" s="171">
        <f t="shared" si="14"/>
        <v>137</v>
      </c>
      <c r="U15" s="172">
        <f t="shared" si="9"/>
        <v>137</v>
      </c>
    </row>
    <row r="16" spans="1:23" ht="15" x14ac:dyDescent="0.4">
      <c r="A16" s="3" t="s">
        <v>502</v>
      </c>
      <c r="B16" s="171">
        <v>140</v>
      </c>
      <c r="C16" s="172">
        <f t="shared" si="0"/>
        <v>140</v>
      </c>
      <c r="D16" s="171">
        <f t="shared" si="10"/>
        <v>144</v>
      </c>
      <c r="E16" s="172">
        <f t="shared" si="1"/>
        <v>144</v>
      </c>
      <c r="F16" s="171">
        <f t="shared" si="10"/>
        <v>148</v>
      </c>
      <c r="G16" s="172">
        <f t="shared" si="2"/>
        <v>148</v>
      </c>
      <c r="H16" s="171">
        <f t="shared" si="10"/>
        <v>152</v>
      </c>
      <c r="I16" s="172">
        <f t="shared" si="3"/>
        <v>152</v>
      </c>
      <c r="J16" s="171">
        <f t="shared" si="10"/>
        <v>156</v>
      </c>
      <c r="K16" s="172">
        <f t="shared" si="4"/>
        <v>156</v>
      </c>
      <c r="L16" s="171">
        <f t="shared" si="10"/>
        <v>160</v>
      </c>
      <c r="M16" s="172">
        <f t="shared" si="5"/>
        <v>160</v>
      </c>
      <c r="N16" s="171">
        <f t="shared" si="11"/>
        <v>164</v>
      </c>
      <c r="O16" s="172">
        <f t="shared" si="6"/>
        <v>164</v>
      </c>
      <c r="P16" s="171">
        <f t="shared" si="12"/>
        <v>168</v>
      </c>
      <c r="Q16" s="172">
        <f t="shared" si="7"/>
        <v>168</v>
      </c>
      <c r="R16" s="171">
        <f t="shared" si="13"/>
        <v>172</v>
      </c>
      <c r="S16" s="172">
        <f t="shared" si="8"/>
        <v>172</v>
      </c>
      <c r="T16" s="171">
        <f t="shared" si="14"/>
        <v>176</v>
      </c>
      <c r="U16" s="172">
        <f t="shared" si="9"/>
        <v>176</v>
      </c>
    </row>
    <row r="17" spans="1:21" ht="15" x14ac:dyDescent="0.4">
      <c r="A17" s="3" t="s">
        <v>503</v>
      </c>
      <c r="B17" s="171">
        <v>120</v>
      </c>
      <c r="C17" s="172">
        <f t="shared" si="0"/>
        <v>120</v>
      </c>
      <c r="D17" s="171">
        <f t="shared" si="10"/>
        <v>123</v>
      </c>
      <c r="E17" s="172">
        <f t="shared" si="1"/>
        <v>123</v>
      </c>
      <c r="F17" s="171">
        <f t="shared" si="10"/>
        <v>126</v>
      </c>
      <c r="G17" s="172">
        <f t="shared" si="2"/>
        <v>126</v>
      </c>
      <c r="H17" s="171">
        <f t="shared" si="10"/>
        <v>129</v>
      </c>
      <c r="I17" s="172">
        <f t="shared" si="3"/>
        <v>129</v>
      </c>
      <c r="J17" s="171">
        <f t="shared" si="10"/>
        <v>132</v>
      </c>
      <c r="K17" s="172">
        <f t="shared" si="4"/>
        <v>132</v>
      </c>
      <c r="L17" s="171">
        <f t="shared" si="10"/>
        <v>135</v>
      </c>
      <c r="M17" s="172">
        <f t="shared" si="5"/>
        <v>135</v>
      </c>
      <c r="N17" s="171">
        <f t="shared" si="11"/>
        <v>138</v>
      </c>
      <c r="O17" s="172">
        <f t="shared" si="6"/>
        <v>138</v>
      </c>
      <c r="P17" s="171">
        <f t="shared" si="12"/>
        <v>141</v>
      </c>
      <c r="Q17" s="172">
        <f t="shared" si="7"/>
        <v>141</v>
      </c>
      <c r="R17" s="171">
        <f t="shared" si="13"/>
        <v>145</v>
      </c>
      <c r="S17" s="172">
        <f t="shared" si="8"/>
        <v>145</v>
      </c>
      <c r="T17" s="171">
        <f t="shared" si="14"/>
        <v>149</v>
      </c>
      <c r="U17" s="172">
        <f t="shared" si="9"/>
        <v>149</v>
      </c>
    </row>
    <row r="18" spans="1:21" ht="15" x14ac:dyDescent="0.4">
      <c r="A18" s="3" t="s">
        <v>504</v>
      </c>
      <c r="B18" s="171">
        <v>130</v>
      </c>
      <c r="C18" s="172">
        <f t="shared" si="0"/>
        <v>130</v>
      </c>
      <c r="D18" s="171">
        <f t="shared" si="10"/>
        <v>133</v>
      </c>
      <c r="E18" s="172">
        <f t="shared" si="1"/>
        <v>133</v>
      </c>
      <c r="F18" s="171">
        <f t="shared" si="10"/>
        <v>136</v>
      </c>
      <c r="G18" s="172">
        <f t="shared" si="2"/>
        <v>136</v>
      </c>
      <c r="H18" s="171">
        <f t="shared" si="10"/>
        <v>139</v>
      </c>
      <c r="I18" s="172">
        <f t="shared" si="3"/>
        <v>139</v>
      </c>
      <c r="J18" s="171">
        <f t="shared" si="10"/>
        <v>142</v>
      </c>
      <c r="K18" s="172">
        <f t="shared" si="4"/>
        <v>142</v>
      </c>
      <c r="L18" s="171">
        <f t="shared" si="10"/>
        <v>146</v>
      </c>
      <c r="M18" s="172">
        <f t="shared" si="5"/>
        <v>146</v>
      </c>
      <c r="N18" s="171">
        <f t="shared" si="11"/>
        <v>150</v>
      </c>
      <c r="O18" s="172">
        <f t="shared" si="6"/>
        <v>150</v>
      </c>
      <c r="P18" s="171">
        <f t="shared" si="12"/>
        <v>154</v>
      </c>
      <c r="Q18" s="172">
        <f t="shared" si="7"/>
        <v>154</v>
      </c>
      <c r="R18" s="171">
        <f t="shared" si="13"/>
        <v>158</v>
      </c>
      <c r="S18" s="172">
        <f t="shared" si="8"/>
        <v>158</v>
      </c>
      <c r="T18" s="171">
        <f t="shared" si="14"/>
        <v>162</v>
      </c>
      <c r="U18" s="172">
        <f t="shared" si="9"/>
        <v>162</v>
      </c>
    </row>
    <row r="19" spans="1:21" ht="15" x14ac:dyDescent="0.4">
      <c r="A19" s="3" t="s">
        <v>128</v>
      </c>
      <c r="B19" s="171">
        <v>120</v>
      </c>
      <c r="C19" s="172">
        <f t="shared" si="0"/>
        <v>120</v>
      </c>
      <c r="D19" s="171">
        <f t="shared" si="10"/>
        <v>123</v>
      </c>
      <c r="E19" s="172">
        <f t="shared" si="1"/>
        <v>123</v>
      </c>
      <c r="F19" s="171">
        <f t="shared" si="10"/>
        <v>126</v>
      </c>
      <c r="G19" s="172">
        <f t="shared" si="2"/>
        <v>126</v>
      </c>
      <c r="H19" s="171">
        <f t="shared" si="10"/>
        <v>129</v>
      </c>
      <c r="I19" s="172">
        <f t="shared" si="3"/>
        <v>129</v>
      </c>
      <c r="J19" s="171">
        <f t="shared" si="10"/>
        <v>132</v>
      </c>
      <c r="K19" s="172">
        <f t="shared" si="4"/>
        <v>132</v>
      </c>
      <c r="L19" s="171">
        <f t="shared" si="10"/>
        <v>135</v>
      </c>
      <c r="M19" s="172">
        <f t="shared" si="5"/>
        <v>135</v>
      </c>
      <c r="N19" s="171">
        <f t="shared" si="11"/>
        <v>138</v>
      </c>
      <c r="O19" s="172">
        <f t="shared" si="6"/>
        <v>138</v>
      </c>
      <c r="P19" s="171">
        <f t="shared" si="12"/>
        <v>141</v>
      </c>
      <c r="Q19" s="172">
        <f t="shared" si="7"/>
        <v>141</v>
      </c>
      <c r="R19" s="171">
        <f t="shared" si="13"/>
        <v>145</v>
      </c>
      <c r="S19" s="172">
        <f t="shared" si="8"/>
        <v>145</v>
      </c>
      <c r="T19" s="171">
        <f t="shared" si="14"/>
        <v>149</v>
      </c>
      <c r="U19" s="172">
        <f t="shared" si="9"/>
        <v>149</v>
      </c>
    </row>
    <row r="20" spans="1:21" ht="15" x14ac:dyDescent="0.4">
      <c r="A20" s="3" t="s">
        <v>505</v>
      </c>
      <c r="B20" s="171">
        <v>100</v>
      </c>
      <c r="C20" s="172">
        <f t="shared" si="0"/>
        <v>100</v>
      </c>
      <c r="D20" s="171">
        <f t="shared" si="10"/>
        <v>103</v>
      </c>
      <c r="E20" s="172">
        <f t="shared" si="1"/>
        <v>103</v>
      </c>
      <c r="F20" s="171">
        <f t="shared" si="10"/>
        <v>106</v>
      </c>
      <c r="G20" s="172">
        <f t="shared" si="2"/>
        <v>106</v>
      </c>
      <c r="H20" s="171">
        <f t="shared" si="10"/>
        <v>109</v>
      </c>
      <c r="I20" s="172">
        <f t="shared" si="3"/>
        <v>109</v>
      </c>
      <c r="J20" s="171">
        <f t="shared" si="10"/>
        <v>112</v>
      </c>
      <c r="K20" s="172">
        <f t="shared" si="4"/>
        <v>112</v>
      </c>
      <c r="L20" s="171">
        <f t="shared" si="10"/>
        <v>115</v>
      </c>
      <c r="M20" s="172">
        <f t="shared" si="5"/>
        <v>115</v>
      </c>
      <c r="N20" s="171">
        <f t="shared" si="11"/>
        <v>118</v>
      </c>
      <c r="O20" s="172">
        <f t="shared" si="6"/>
        <v>118</v>
      </c>
      <c r="P20" s="171">
        <f t="shared" si="12"/>
        <v>121</v>
      </c>
      <c r="Q20" s="172">
        <f t="shared" si="7"/>
        <v>121</v>
      </c>
      <c r="R20" s="171">
        <f t="shared" si="13"/>
        <v>124</v>
      </c>
      <c r="S20" s="172">
        <f t="shared" si="8"/>
        <v>124</v>
      </c>
      <c r="T20" s="171">
        <f t="shared" si="14"/>
        <v>127</v>
      </c>
      <c r="U20" s="172">
        <f t="shared" si="9"/>
        <v>127</v>
      </c>
    </row>
    <row r="21" spans="1:21" ht="15" x14ac:dyDescent="0.4">
      <c r="A21" s="3" t="s">
        <v>506</v>
      </c>
      <c r="B21" s="171">
        <v>110</v>
      </c>
      <c r="C21" s="172">
        <f t="shared" si="0"/>
        <v>110</v>
      </c>
      <c r="D21" s="171">
        <f t="shared" si="10"/>
        <v>113</v>
      </c>
      <c r="E21" s="172">
        <f t="shared" si="1"/>
        <v>113</v>
      </c>
      <c r="F21" s="171">
        <f t="shared" si="10"/>
        <v>116</v>
      </c>
      <c r="G21" s="172">
        <f t="shared" si="2"/>
        <v>116</v>
      </c>
      <c r="H21" s="171">
        <f t="shared" si="10"/>
        <v>119</v>
      </c>
      <c r="I21" s="172">
        <f t="shared" si="3"/>
        <v>119</v>
      </c>
      <c r="J21" s="171">
        <f t="shared" si="10"/>
        <v>122</v>
      </c>
      <c r="K21" s="172">
        <f t="shared" si="4"/>
        <v>122</v>
      </c>
      <c r="L21" s="171">
        <f t="shared" si="10"/>
        <v>125</v>
      </c>
      <c r="M21" s="172">
        <f t="shared" si="5"/>
        <v>125</v>
      </c>
      <c r="N21" s="171">
        <f t="shared" si="11"/>
        <v>128</v>
      </c>
      <c r="O21" s="172">
        <f t="shared" si="6"/>
        <v>128</v>
      </c>
      <c r="P21" s="171">
        <f t="shared" si="12"/>
        <v>131</v>
      </c>
      <c r="Q21" s="172">
        <f t="shared" si="7"/>
        <v>131</v>
      </c>
      <c r="R21" s="171">
        <f t="shared" si="13"/>
        <v>134</v>
      </c>
      <c r="S21" s="172">
        <f t="shared" si="8"/>
        <v>134</v>
      </c>
      <c r="T21" s="171">
        <f t="shared" si="14"/>
        <v>137</v>
      </c>
      <c r="U21" s="172">
        <f t="shared" si="9"/>
        <v>137</v>
      </c>
    </row>
    <row r="22" spans="1:21" ht="15" x14ac:dyDescent="0.4">
      <c r="A22" s="3" t="s">
        <v>507</v>
      </c>
      <c r="B22" s="171">
        <v>110</v>
      </c>
      <c r="C22" s="172">
        <f t="shared" si="0"/>
        <v>110</v>
      </c>
      <c r="D22" s="171">
        <f t="shared" si="10"/>
        <v>113</v>
      </c>
      <c r="E22" s="172">
        <f t="shared" si="1"/>
        <v>113</v>
      </c>
      <c r="F22" s="171">
        <f t="shared" si="10"/>
        <v>116</v>
      </c>
      <c r="G22" s="172">
        <f t="shared" si="2"/>
        <v>116</v>
      </c>
      <c r="H22" s="171">
        <f t="shared" si="10"/>
        <v>119</v>
      </c>
      <c r="I22" s="172">
        <f t="shared" si="3"/>
        <v>119</v>
      </c>
      <c r="J22" s="171">
        <f t="shared" si="10"/>
        <v>122</v>
      </c>
      <c r="K22" s="172">
        <f t="shared" si="4"/>
        <v>122</v>
      </c>
      <c r="L22" s="171">
        <f t="shared" si="10"/>
        <v>125</v>
      </c>
      <c r="M22" s="172">
        <f t="shared" si="5"/>
        <v>125</v>
      </c>
      <c r="N22" s="171">
        <f t="shared" si="11"/>
        <v>128</v>
      </c>
      <c r="O22" s="172">
        <f t="shared" si="6"/>
        <v>128</v>
      </c>
      <c r="P22" s="171">
        <f t="shared" si="12"/>
        <v>131</v>
      </c>
      <c r="Q22" s="172">
        <f t="shared" si="7"/>
        <v>131</v>
      </c>
      <c r="R22" s="171">
        <f t="shared" si="13"/>
        <v>134</v>
      </c>
      <c r="S22" s="172">
        <f t="shared" si="8"/>
        <v>134</v>
      </c>
      <c r="T22" s="171">
        <f t="shared" si="14"/>
        <v>137</v>
      </c>
      <c r="U22" s="172">
        <f t="shared" si="9"/>
        <v>137</v>
      </c>
    </row>
    <row r="23" spans="1:21" ht="15" x14ac:dyDescent="0.4">
      <c r="A23" s="3" t="s">
        <v>508</v>
      </c>
      <c r="B23" s="171">
        <v>100</v>
      </c>
      <c r="C23" s="172">
        <f t="shared" si="0"/>
        <v>100</v>
      </c>
      <c r="D23" s="171">
        <f t="shared" si="10"/>
        <v>103</v>
      </c>
      <c r="E23" s="172">
        <f t="shared" si="1"/>
        <v>103</v>
      </c>
      <c r="F23" s="171">
        <f t="shared" si="10"/>
        <v>106</v>
      </c>
      <c r="G23" s="172">
        <f t="shared" si="2"/>
        <v>106</v>
      </c>
      <c r="H23" s="171">
        <f t="shared" si="10"/>
        <v>109</v>
      </c>
      <c r="I23" s="172">
        <f t="shared" si="3"/>
        <v>109</v>
      </c>
      <c r="J23" s="171">
        <f t="shared" si="10"/>
        <v>112</v>
      </c>
      <c r="K23" s="172">
        <f t="shared" si="4"/>
        <v>112</v>
      </c>
      <c r="L23" s="171">
        <f t="shared" si="10"/>
        <v>115</v>
      </c>
      <c r="M23" s="172">
        <f t="shared" si="5"/>
        <v>115</v>
      </c>
      <c r="N23" s="171">
        <f t="shared" si="11"/>
        <v>118</v>
      </c>
      <c r="O23" s="172">
        <f t="shared" si="6"/>
        <v>118</v>
      </c>
      <c r="P23" s="171">
        <f t="shared" si="12"/>
        <v>121</v>
      </c>
      <c r="Q23" s="172">
        <f t="shared" si="7"/>
        <v>121</v>
      </c>
      <c r="R23" s="171">
        <f t="shared" si="13"/>
        <v>124</v>
      </c>
      <c r="S23" s="172">
        <f t="shared" si="8"/>
        <v>124</v>
      </c>
      <c r="T23" s="171">
        <f t="shared" si="14"/>
        <v>127</v>
      </c>
      <c r="U23" s="172">
        <f t="shared" si="9"/>
        <v>127</v>
      </c>
    </row>
    <row r="24" spans="1:21" ht="15" x14ac:dyDescent="0.4">
      <c r="A24" s="3" t="s">
        <v>130</v>
      </c>
      <c r="B24" s="171">
        <v>100</v>
      </c>
      <c r="C24" s="172">
        <f t="shared" si="0"/>
        <v>100</v>
      </c>
      <c r="D24" s="171">
        <f t="shared" si="10"/>
        <v>103</v>
      </c>
      <c r="E24" s="172">
        <f t="shared" si="1"/>
        <v>103</v>
      </c>
      <c r="F24" s="171">
        <f t="shared" si="10"/>
        <v>106</v>
      </c>
      <c r="G24" s="172">
        <f t="shared" si="2"/>
        <v>106</v>
      </c>
      <c r="H24" s="171">
        <f t="shared" si="10"/>
        <v>109</v>
      </c>
      <c r="I24" s="172">
        <f t="shared" si="3"/>
        <v>109</v>
      </c>
      <c r="J24" s="171">
        <f t="shared" si="10"/>
        <v>112</v>
      </c>
      <c r="K24" s="172">
        <f t="shared" si="4"/>
        <v>112</v>
      </c>
      <c r="L24" s="171">
        <f t="shared" si="10"/>
        <v>115</v>
      </c>
      <c r="M24" s="172">
        <f t="shared" si="5"/>
        <v>115</v>
      </c>
      <c r="N24" s="171">
        <f t="shared" si="11"/>
        <v>118</v>
      </c>
      <c r="O24" s="172">
        <f t="shared" si="6"/>
        <v>118</v>
      </c>
      <c r="P24" s="171">
        <f t="shared" si="12"/>
        <v>121</v>
      </c>
      <c r="Q24" s="172">
        <f t="shared" si="7"/>
        <v>121</v>
      </c>
      <c r="R24" s="171">
        <f t="shared" si="13"/>
        <v>124</v>
      </c>
      <c r="S24" s="172">
        <f t="shared" si="8"/>
        <v>124</v>
      </c>
      <c r="T24" s="171">
        <f t="shared" si="14"/>
        <v>127</v>
      </c>
      <c r="U24" s="172">
        <f t="shared" si="9"/>
        <v>127</v>
      </c>
    </row>
    <row r="25" spans="1:21" ht="15" x14ac:dyDescent="0.4">
      <c r="A25" s="3" t="s">
        <v>129</v>
      </c>
      <c r="B25" s="171">
        <v>110</v>
      </c>
      <c r="C25" s="172">
        <f t="shared" si="0"/>
        <v>110</v>
      </c>
      <c r="D25" s="171">
        <f t="shared" si="10"/>
        <v>113</v>
      </c>
      <c r="E25" s="172">
        <f t="shared" si="1"/>
        <v>113</v>
      </c>
      <c r="F25" s="171">
        <f t="shared" si="10"/>
        <v>116</v>
      </c>
      <c r="G25" s="172">
        <f t="shared" si="2"/>
        <v>116</v>
      </c>
      <c r="H25" s="171">
        <f t="shared" si="10"/>
        <v>119</v>
      </c>
      <c r="I25" s="172">
        <f t="shared" si="3"/>
        <v>119</v>
      </c>
      <c r="J25" s="171">
        <f t="shared" si="10"/>
        <v>122</v>
      </c>
      <c r="K25" s="172">
        <f t="shared" si="4"/>
        <v>122</v>
      </c>
      <c r="L25" s="171">
        <f t="shared" si="10"/>
        <v>125</v>
      </c>
      <c r="M25" s="172">
        <f t="shared" si="5"/>
        <v>125</v>
      </c>
      <c r="N25" s="171">
        <f t="shared" si="11"/>
        <v>128</v>
      </c>
      <c r="O25" s="172">
        <f t="shared" si="6"/>
        <v>128</v>
      </c>
      <c r="P25" s="171">
        <f t="shared" si="12"/>
        <v>131</v>
      </c>
      <c r="Q25" s="172">
        <f t="shared" si="7"/>
        <v>131</v>
      </c>
      <c r="R25" s="171">
        <f t="shared" si="13"/>
        <v>134</v>
      </c>
      <c r="S25" s="172">
        <f t="shared" si="8"/>
        <v>134</v>
      </c>
      <c r="T25" s="171">
        <f t="shared" si="14"/>
        <v>137</v>
      </c>
      <c r="U25" s="172">
        <f t="shared" si="9"/>
        <v>137</v>
      </c>
    </row>
    <row r="26" spans="1:21" ht="15" x14ac:dyDescent="0.4">
      <c r="A26" s="3" t="s">
        <v>509</v>
      </c>
      <c r="B26" s="171">
        <v>120</v>
      </c>
      <c r="C26" s="172">
        <f t="shared" si="0"/>
        <v>120</v>
      </c>
      <c r="D26" s="171">
        <f t="shared" si="10"/>
        <v>123</v>
      </c>
      <c r="E26" s="172">
        <f t="shared" si="1"/>
        <v>123</v>
      </c>
      <c r="F26" s="171">
        <f t="shared" si="10"/>
        <v>126</v>
      </c>
      <c r="G26" s="172">
        <f t="shared" si="2"/>
        <v>126</v>
      </c>
      <c r="H26" s="171">
        <f t="shared" si="10"/>
        <v>129</v>
      </c>
      <c r="I26" s="172">
        <f t="shared" si="3"/>
        <v>129</v>
      </c>
      <c r="J26" s="171">
        <f t="shared" si="10"/>
        <v>132</v>
      </c>
      <c r="K26" s="172">
        <f t="shared" si="4"/>
        <v>132</v>
      </c>
      <c r="L26" s="171">
        <f t="shared" si="10"/>
        <v>135</v>
      </c>
      <c r="M26" s="172">
        <f t="shared" si="5"/>
        <v>135</v>
      </c>
      <c r="N26" s="171">
        <f t="shared" si="11"/>
        <v>138</v>
      </c>
      <c r="O26" s="172">
        <f t="shared" si="6"/>
        <v>138</v>
      </c>
      <c r="P26" s="171">
        <f t="shared" si="12"/>
        <v>141</v>
      </c>
      <c r="Q26" s="172">
        <f t="shared" si="7"/>
        <v>141</v>
      </c>
      <c r="R26" s="171">
        <f t="shared" si="13"/>
        <v>145</v>
      </c>
      <c r="S26" s="172">
        <f t="shared" si="8"/>
        <v>145</v>
      </c>
      <c r="T26" s="171">
        <f t="shared" si="14"/>
        <v>149</v>
      </c>
      <c r="U26" s="172">
        <f t="shared" si="9"/>
        <v>149</v>
      </c>
    </row>
    <row r="27" spans="1:21" ht="15" x14ac:dyDescent="0.4">
      <c r="A27" s="3" t="s">
        <v>131</v>
      </c>
      <c r="B27" s="171">
        <v>110</v>
      </c>
      <c r="C27" s="172">
        <f t="shared" si="0"/>
        <v>110</v>
      </c>
      <c r="D27" s="171">
        <f t="shared" si="10"/>
        <v>113</v>
      </c>
      <c r="E27" s="172">
        <f t="shared" si="1"/>
        <v>113</v>
      </c>
      <c r="F27" s="171">
        <f t="shared" si="10"/>
        <v>116</v>
      </c>
      <c r="G27" s="172">
        <f t="shared" si="2"/>
        <v>116</v>
      </c>
      <c r="H27" s="171">
        <f t="shared" si="10"/>
        <v>119</v>
      </c>
      <c r="I27" s="172">
        <f t="shared" si="3"/>
        <v>119</v>
      </c>
      <c r="J27" s="171">
        <f t="shared" si="10"/>
        <v>122</v>
      </c>
      <c r="K27" s="172">
        <f t="shared" si="4"/>
        <v>122</v>
      </c>
      <c r="L27" s="171">
        <f t="shared" si="10"/>
        <v>125</v>
      </c>
      <c r="M27" s="172">
        <f t="shared" si="5"/>
        <v>125</v>
      </c>
      <c r="N27" s="171">
        <f t="shared" si="11"/>
        <v>128</v>
      </c>
      <c r="O27" s="172">
        <f t="shared" si="6"/>
        <v>128</v>
      </c>
      <c r="P27" s="171">
        <f t="shared" si="12"/>
        <v>131</v>
      </c>
      <c r="Q27" s="172">
        <f t="shared" si="7"/>
        <v>131</v>
      </c>
      <c r="R27" s="171">
        <f t="shared" si="13"/>
        <v>134</v>
      </c>
      <c r="S27" s="172">
        <f t="shared" si="8"/>
        <v>134</v>
      </c>
      <c r="T27" s="171">
        <f t="shared" si="14"/>
        <v>137</v>
      </c>
      <c r="U27" s="172">
        <f t="shared" si="9"/>
        <v>137</v>
      </c>
    </row>
    <row r="28" spans="1:21" ht="15" x14ac:dyDescent="0.4">
      <c r="A28" s="3" t="s">
        <v>510</v>
      </c>
      <c r="B28" s="171">
        <v>90</v>
      </c>
      <c r="C28" s="172">
        <f t="shared" si="0"/>
        <v>90</v>
      </c>
      <c r="D28" s="171">
        <f t="shared" si="10"/>
        <v>92</v>
      </c>
      <c r="E28" s="172">
        <f t="shared" si="1"/>
        <v>92</v>
      </c>
      <c r="F28" s="171">
        <f t="shared" si="10"/>
        <v>94</v>
      </c>
      <c r="G28" s="172">
        <f t="shared" si="2"/>
        <v>94</v>
      </c>
      <c r="H28" s="171">
        <f t="shared" si="10"/>
        <v>96</v>
      </c>
      <c r="I28" s="172">
        <f t="shared" si="3"/>
        <v>96</v>
      </c>
      <c r="J28" s="171">
        <f t="shared" si="10"/>
        <v>98</v>
      </c>
      <c r="K28" s="172">
        <f t="shared" si="4"/>
        <v>98</v>
      </c>
      <c r="L28" s="171">
        <f t="shared" si="10"/>
        <v>100</v>
      </c>
      <c r="M28" s="172">
        <f t="shared" si="5"/>
        <v>100</v>
      </c>
      <c r="N28" s="171">
        <f t="shared" si="11"/>
        <v>103</v>
      </c>
      <c r="O28" s="172">
        <f t="shared" si="6"/>
        <v>103</v>
      </c>
      <c r="P28" s="171">
        <f t="shared" si="12"/>
        <v>106</v>
      </c>
      <c r="Q28" s="172">
        <f t="shared" si="7"/>
        <v>106</v>
      </c>
      <c r="R28" s="171">
        <f t="shared" si="13"/>
        <v>109</v>
      </c>
      <c r="S28" s="172">
        <f t="shared" si="8"/>
        <v>109</v>
      </c>
      <c r="T28" s="171">
        <f t="shared" si="14"/>
        <v>112</v>
      </c>
      <c r="U28" s="172">
        <f t="shared" si="9"/>
        <v>112</v>
      </c>
    </row>
    <row r="29" spans="1:21" ht="15" x14ac:dyDescent="0.4">
      <c r="A29" s="3" t="s">
        <v>511</v>
      </c>
      <c r="B29" s="171">
        <v>120</v>
      </c>
      <c r="C29" s="172">
        <f t="shared" si="0"/>
        <v>120</v>
      </c>
      <c r="D29" s="171">
        <f t="shared" si="10"/>
        <v>123</v>
      </c>
      <c r="E29" s="172">
        <f t="shared" si="1"/>
        <v>123</v>
      </c>
      <c r="F29" s="171">
        <f t="shared" si="10"/>
        <v>126</v>
      </c>
      <c r="G29" s="172">
        <f t="shared" si="2"/>
        <v>126</v>
      </c>
      <c r="H29" s="171">
        <f t="shared" si="10"/>
        <v>129</v>
      </c>
      <c r="I29" s="172">
        <f t="shared" si="3"/>
        <v>129</v>
      </c>
      <c r="J29" s="171">
        <f t="shared" si="10"/>
        <v>132</v>
      </c>
      <c r="K29" s="172">
        <f t="shared" si="4"/>
        <v>132</v>
      </c>
      <c r="L29" s="171">
        <f t="shared" si="10"/>
        <v>135</v>
      </c>
      <c r="M29" s="172">
        <f t="shared" si="5"/>
        <v>135</v>
      </c>
      <c r="N29" s="171">
        <f t="shared" si="11"/>
        <v>138</v>
      </c>
      <c r="O29" s="172">
        <f t="shared" si="6"/>
        <v>138</v>
      </c>
      <c r="P29" s="171">
        <f t="shared" si="12"/>
        <v>141</v>
      </c>
      <c r="Q29" s="172">
        <f t="shared" si="7"/>
        <v>141</v>
      </c>
      <c r="R29" s="171">
        <f t="shared" si="13"/>
        <v>145</v>
      </c>
      <c r="S29" s="172">
        <f t="shared" si="8"/>
        <v>145</v>
      </c>
      <c r="T29" s="171">
        <f t="shared" si="14"/>
        <v>149</v>
      </c>
      <c r="U29" s="172">
        <f t="shared" si="9"/>
        <v>149</v>
      </c>
    </row>
    <row r="30" spans="1:21" ht="15" x14ac:dyDescent="0.4">
      <c r="A30" s="3" t="s">
        <v>512</v>
      </c>
      <c r="B30" s="171">
        <v>110</v>
      </c>
      <c r="C30" s="172">
        <f t="shared" si="0"/>
        <v>110</v>
      </c>
      <c r="D30" s="171">
        <f t="shared" si="10"/>
        <v>113</v>
      </c>
      <c r="E30" s="172">
        <f t="shared" si="1"/>
        <v>113</v>
      </c>
      <c r="F30" s="171">
        <f t="shared" si="10"/>
        <v>116</v>
      </c>
      <c r="G30" s="172">
        <f t="shared" si="2"/>
        <v>116</v>
      </c>
      <c r="H30" s="171">
        <f t="shared" si="10"/>
        <v>119</v>
      </c>
      <c r="I30" s="172">
        <f t="shared" si="3"/>
        <v>119</v>
      </c>
      <c r="J30" s="171">
        <f t="shared" si="10"/>
        <v>122</v>
      </c>
      <c r="K30" s="172">
        <f t="shared" si="4"/>
        <v>122</v>
      </c>
      <c r="L30" s="171">
        <f t="shared" si="10"/>
        <v>125</v>
      </c>
      <c r="M30" s="172">
        <f t="shared" si="5"/>
        <v>125</v>
      </c>
      <c r="N30" s="171">
        <f t="shared" si="11"/>
        <v>128</v>
      </c>
      <c r="O30" s="172">
        <f t="shared" si="6"/>
        <v>128</v>
      </c>
      <c r="P30" s="171">
        <f t="shared" si="12"/>
        <v>131</v>
      </c>
      <c r="Q30" s="172">
        <f t="shared" si="7"/>
        <v>131</v>
      </c>
      <c r="R30" s="171">
        <f t="shared" si="13"/>
        <v>134</v>
      </c>
      <c r="S30" s="172">
        <f t="shared" si="8"/>
        <v>134</v>
      </c>
      <c r="T30" s="171">
        <f t="shared" si="14"/>
        <v>137</v>
      </c>
      <c r="U30" s="172">
        <f t="shared" si="9"/>
        <v>137</v>
      </c>
    </row>
    <row r="31" spans="1:21" ht="15" x14ac:dyDescent="0.4">
      <c r="A31" s="3" t="s">
        <v>134</v>
      </c>
      <c r="B31" s="171">
        <v>100</v>
      </c>
      <c r="C31" s="172">
        <f t="shared" si="0"/>
        <v>100</v>
      </c>
      <c r="D31" s="171">
        <f t="shared" si="10"/>
        <v>103</v>
      </c>
      <c r="E31" s="172">
        <f t="shared" si="1"/>
        <v>103</v>
      </c>
      <c r="F31" s="171">
        <f t="shared" si="10"/>
        <v>106</v>
      </c>
      <c r="G31" s="172">
        <f t="shared" si="2"/>
        <v>106</v>
      </c>
      <c r="H31" s="171">
        <f t="shared" si="10"/>
        <v>109</v>
      </c>
      <c r="I31" s="172">
        <f t="shared" si="3"/>
        <v>109</v>
      </c>
      <c r="J31" s="171">
        <f t="shared" si="10"/>
        <v>112</v>
      </c>
      <c r="K31" s="172">
        <f t="shared" si="4"/>
        <v>112</v>
      </c>
      <c r="L31" s="171">
        <f t="shared" si="10"/>
        <v>115</v>
      </c>
      <c r="M31" s="172">
        <f t="shared" si="5"/>
        <v>115</v>
      </c>
      <c r="N31" s="171">
        <f t="shared" si="11"/>
        <v>118</v>
      </c>
      <c r="O31" s="172">
        <f t="shared" si="6"/>
        <v>118</v>
      </c>
      <c r="P31" s="171">
        <f t="shared" si="12"/>
        <v>121</v>
      </c>
      <c r="Q31" s="172">
        <f t="shared" si="7"/>
        <v>121</v>
      </c>
      <c r="R31" s="171">
        <f t="shared" si="13"/>
        <v>124</v>
      </c>
      <c r="S31" s="172">
        <f t="shared" si="8"/>
        <v>124</v>
      </c>
      <c r="T31" s="171">
        <f t="shared" si="14"/>
        <v>127</v>
      </c>
      <c r="U31" s="172">
        <f t="shared" si="9"/>
        <v>127</v>
      </c>
    </row>
    <row r="32" spans="1:21" ht="15" x14ac:dyDescent="0.4">
      <c r="A32" s="3" t="s">
        <v>5</v>
      </c>
      <c r="B32" s="171">
        <v>90</v>
      </c>
      <c r="C32" s="172">
        <f t="shared" si="0"/>
        <v>90</v>
      </c>
      <c r="D32" s="171">
        <f t="shared" si="10"/>
        <v>92</v>
      </c>
      <c r="E32" s="172">
        <f t="shared" si="1"/>
        <v>92</v>
      </c>
      <c r="F32" s="171">
        <f t="shared" si="10"/>
        <v>94</v>
      </c>
      <c r="G32" s="172">
        <f t="shared" si="2"/>
        <v>94</v>
      </c>
      <c r="H32" s="171">
        <f t="shared" si="10"/>
        <v>96</v>
      </c>
      <c r="I32" s="172">
        <f t="shared" si="3"/>
        <v>96</v>
      </c>
      <c r="J32" s="171">
        <f t="shared" si="10"/>
        <v>98</v>
      </c>
      <c r="K32" s="172">
        <f t="shared" si="4"/>
        <v>98</v>
      </c>
      <c r="L32" s="171">
        <f t="shared" si="10"/>
        <v>100</v>
      </c>
      <c r="M32" s="172">
        <f t="shared" si="5"/>
        <v>100</v>
      </c>
      <c r="N32" s="171">
        <f t="shared" si="11"/>
        <v>103</v>
      </c>
      <c r="O32" s="172">
        <f t="shared" si="6"/>
        <v>103</v>
      </c>
      <c r="P32" s="171">
        <f t="shared" si="12"/>
        <v>106</v>
      </c>
      <c r="Q32" s="172">
        <f t="shared" si="7"/>
        <v>106</v>
      </c>
      <c r="R32" s="171">
        <f t="shared" si="13"/>
        <v>109</v>
      </c>
      <c r="S32" s="172">
        <f t="shared" si="8"/>
        <v>109</v>
      </c>
      <c r="T32" s="171">
        <f t="shared" si="14"/>
        <v>112</v>
      </c>
      <c r="U32" s="172">
        <f t="shared" si="9"/>
        <v>112</v>
      </c>
    </row>
    <row r="33" spans="1:21" ht="15" x14ac:dyDescent="0.4">
      <c r="A33" s="3" t="s">
        <v>513</v>
      </c>
      <c r="B33" s="171">
        <v>130</v>
      </c>
      <c r="C33" s="172">
        <f t="shared" si="0"/>
        <v>130</v>
      </c>
      <c r="D33" s="171">
        <f t="shared" si="10"/>
        <v>133</v>
      </c>
      <c r="E33" s="172">
        <f t="shared" si="1"/>
        <v>133</v>
      </c>
      <c r="F33" s="171">
        <f t="shared" si="10"/>
        <v>136</v>
      </c>
      <c r="G33" s="172">
        <f t="shared" si="2"/>
        <v>136</v>
      </c>
      <c r="H33" s="171">
        <f t="shared" si="10"/>
        <v>139</v>
      </c>
      <c r="I33" s="172">
        <f t="shared" si="3"/>
        <v>139</v>
      </c>
      <c r="J33" s="171">
        <f t="shared" si="10"/>
        <v>142</v>
      </c>
      <c r="K33" s="172">
        <f t="shared" si="4"/>
        <v>142</v>
      </c>
      <c r="L33" s="171">
        <f t="shared" si="10"/>
        <v>146</v>
      </c>
      <c r="M33" s="172">
        <f t="shared" si="5"/>
        <v>146</v>
      </c>
      <c r="N33" s="171">
        <f t="shared" si="11"/>
        <v>150</v>
      </c>
      <c r="O33" s="172">
        <f t="shared" si="6"/>
        <v>150</v>
      </c>
      <c r="P33" s="171">
        <f t="shared" si="12"/>
        <v>154</v>
      </c>
      <c r="Q33" s="172">
        <f t="shared" si="7"/>
        <v>154</v>
      </c>
      <c r="R33" s="171">
        <f t="shared" si="13"/>
        <v>158</v>
      </c>
      <c r="S33" s="172">
        <f t="shared" si="8"/>
        <v>158</v>
      </c>
      <c r="T33" s="171">
        <f t="shared" si="14"/>
        <v>162</v>
      </c>
      <c r="U33" s="172">
        <f t="shared" si="9"/>
        <v>162</v>
      </c>
    </row>
    <row r="34" spans="1:21" ht="15" x14ac:dyDescent="0.4">
      <c r="A34" s="3" t="s">
        <v>514</v>
      </c>
      <c r="B34" s="171">
        <v>120</v>
      </c>
      <c r="C34" s="172">
        <f t="shared" si="0"/>
        <v>120</v>
      </c>
      <c r="D34" s="171">
        <f t="shared" si="10"/>
        <v>123</v>
      </c>
      <c r="E34" s="172">
        <f t="shared" si="1"/>
        <v>123</v>
      </c>
      <c r="F34" s="171">
        <f t="shared" si="10"/>
        <v>126</v>
      </c>
      <c r="G34" s="172">
        <f t="shared" si="2"/>
        <v>126</v>
      </c>
      <c r="H34" s="171">
        <f t="shared" si="10"/>
        <v>129</v>
      </c>
      <c r="I34" s="172">
        <f t="shared" si="3"/>
        <v>129</v>
      </c>
      <c r="J34" s="171">
        <f t="shared" si="10"/>
        <v>132</v>
      </c>
      <c r="K34" s="172">
        <f t="shared" si="4"/>
        <v>132</v>
      </c>
      <c r="L34" s="171">
        <f t="shared" si="10"/>
        <v>135</v>
      </c>
      <c r="M34" s="172">
        <f t="shared" si="5"/>
        <v>135</v>
      </c>
      <c r="N34" s="171">
        <f t="shared" si="11"/>
        <v>138</v>
      </c>
      <c r="O34" s="172">
        <f t="shared" si="6"/>
        <v>138</v>
      </c>
      <c r="P34" s="171">
        <f t="shared" si="12"/>
        <v>141</v>
      </c>
      <c r="Q34" s="172">
        <f t="shared" si="7"/>
        <v>141</v>
      </c>
      <c r="R34" s="171">
        <f t="shared" si="13"/>
        <v>145</v>
      </c>
      <c r="S34" s="172">
        <f t="shared" si="8"/>
        <v>145</v>
      </c>
      <c r="T34" s="171">
        <f t="shared" si="14"/>
        <v>149</v>
      </c>
      <c r="U34" s="172">
        <f t="shared" si="9"/>
        <v>149</v>
      </c>
    </row>
    <row r="35" spans="1:21" ht="15" x14ac:dyDescent="0.4">
      <c r="A35" s="3" t="s">
        <v>515</v>
      </c>
      <c r="B35" s="171">
        <v>100</v>
      </c>
      <c r="C35" s="172">
        <f t="shared" si="0"/>
        <v>100</v>
      </c>
      <c r="D35" s="171">
        <f t="shared" si="10"/>
        <v>103</v>
      </c>
      <c r="E35" s="172">
        <f t="shared" si="1"/>
        <v>103</v>
      </c>
      <c r="F35" s="171">
        <f t="shared" si="10"/>
        <v>106</v>
      </c>
      <c r="G35" s="172">
        <f t="shared" si="2"/>
        <v>106</v>
      </c>
      <c r="H35" s="171">
        <f t="shared" si="10"/>
        <v>109</v>
      </c>
      <c r="I35" s="172">
        <f t="shared" si="3"/>
        <v>109</v>
      </c>
      <c r="J35" s="171">
        <f t="shared" si="10"/>
        <v>112</v>
      </c>
      <c r="K35" s="172">
        <f t="shared" si="4"/>
        <v>112</v>
      </c>
      <c r="L35" s="171">
        <f t="shared" si="10"/>
        <v>115</v>
      </c>
      <c r="M35" s="172">
        <f t="shared" si="5"/>
        <v>115</v>
      </c>
      <c r="N35" s="171">
        <f t="shared" si="11"/>
        <v>118</v>
      </c>
      <c r="O35" s="172">
        <f t="shared" si="6"/>
        <v>118</v>
      </c>
      <c r="P35" s="171">
        <f t="shared" si="12"/>
        <v>121</v>
      </c>
      <c r="Q35" s="172">
        <f t="shared" si="7"/>
        <v>121</v>
      </c>
      <c r="R35" s="171">
        <f t="shared" si="13"/>
        <v>124</v>
      </c>
      <c r="S35" s="172">
        <f t="shared" si="8"/>
        <v>124</v>
      </c>
      <c r="T35" s="171">
        <f t="shared" si="14"/>
        <v>127</v>
      </c>
      <c r="U35" s="172">
        <f t="shared" si="9"/>
        <v>127</v>
      </c>
    </row>
    <row r="36" spans="1:21" ht="15" x14ac:dyDescent="0.4">
      <c r="A36" s="3" t="s">
        <v>516</v>
      </c>
      <c r="B36" s="171">
        <v>100</v>
      </c>
      <c r="C36" s="172">
        <f t="shared" si="0"/>
        <v>100</v>
      </c>
      <c r="D36" s="171">
        <f t="shared" si="10"/>
        <v>103</v>
      </c>
      <c r="E36" s="172">
        <f t="shared" si="1"/>
        <v>103</v>
      </c>
      <c r="F36" s="171">
        <f t="shared" si="10"/>
        <v>106</v>
      </c>
      <c r="G36" s="172">
        <f t="shared" si="2"/>
        <v>106</v>
      </c>
      <c r="H36" s="171">
        <f t="shared" si="10"/>
        <v>109</v>
      </c>
      <c r="I36" s="172">
        <f t="shared" si="3"/>
        <v>109</v>
      </c>
      <c r="J36" s="171">
        <f t="shared" si="10"/>
        <v>112</v>
      </c>
      <c r="K36" s="172">
        <f t="shared" si="4"/>
        <v>112</v>
      </c>
      <c r="L36" s="171">
        <f t="shared" si="10"/>
        <v>115</v>
      </c>
      <c r="M36" s="172">
        <f t="shared" si="5"/>
        <v>115</v>
      </c>
      <c r="N36" s="171">
        <f t="shared" si="11"/>
        <v>118</v>
      </c>
      <c r="O36" s="172">
        <f t="shared" si="6"/>
        <v>118</v>
      </c>
      <c r="P36" s="171">
        <f t="shared" si="12"/>
        <v>121</v>
      </c>
      <c r="Q36" s="172">
        <f t="shared" si="7"/>
        <v>121</v>
      </c>
      <c r="R36" s="171">
        <f t="shared" si="13"/>
        <v>124</v>
      </c>
      <c r="S36" s="172">
        <f t="shared" si="8"/>
        <v>124</v>
      </c>
      <c r="T36" s="171">
        <f t="shared" si="14"/>
        <v>127</v>
      </c>
      <c r="U36" s="172">
        <f t="shared" si="9"/>
        <v>127</v>
      </c>
    </row>
    <row r="37" spans="1:21" ht="15" x14ac:dyDescent="0.4">
      <c r="A37" s="3" t="s">
        <v>517</v>
      </c>
      <c r="B37" s="171">
        <v>110</v>
      </c>
      <c r="C37" s="172">
        <f t="shared" si="0"/>
        <v>110</v>
      </c>
      <c r="D37" s="171">
        <f t="shared" si="10"/>
        <v>113</v>
      </c>
      <c r="E37" s="172">
        <f t="shared" si="1"/>
        <v>113</v>
      </c>
      <c r="F37" s="171">
        <f t="shared" si="10"/>
        <v>116</v>
      </c>
      <c r="G37" s="172">
        <f t="shared" si="2"/>
        <v>116</v>
      </c>
      <c r="H37" s="171">
        <f t="shared" si="10"/>
        <v>119</v>
      </c>
      <c r="I37" s="172">
        <f t="shared" si="3"/>
        <v>119</v>
      </c>
      <c r="J37" s="171">
        <f t="shared" si="10"/>
        <v>122</v>
      </c>
      <c r="K37" s="172">
        <f t="shared" si="4"/>
        <v>122</v>
      </c>
      <c r="L37" s="171">
        <f t="shared" si="10"/>
        <v>125</v>
      </c>
      <c r="M37" s="172">
        <f t="shared" si="5"/>
        <v>125</v>
      </c>
      <c r="N37" s="171">
        <f t="shared" si="11"/>
        <v>128</v>
      </c>
      <c r="O37" s="172">
        <f t="shared" si="6"/>
        <v>128</v>
      </c>
      <c r="P37" s="171">
        <f t="shared" si="12"/>
        <v>131</v>
      </c>
      <c r="Q37" s="172">
        <f t="shared" si="7"/>
        <v>131</v>
      </c>
      <c r="R37" s="171">
        <f t="shared" si="13"/>
        <v>134</v>
      </c>
      <c r="S37" s="172">
        <f t="shared" si="8"/>
        <v>134</v>
      </c>
      <c r="T37" s="171">
        <f t="shared" si="14"/>
        <v>137</v>
      </c>
      <c r="U37" s="172">
        <f t="shared" si="9"/>
        <v>137</v>
      </c>
    </row>
    <row r="38" spans="1:21" ht="15" x14ac:dyDescent="0.4">
      <c r="A38" s="3" t="s">
        <v>518</v>
      </c>
      <c r="B38" s="171">
        <v>100</v>
      </c>
      <c r="C38" s="172">
        <f t="shared" si="0"/>
        <v>100</v>
      </c>
      <c r="D38" s="171">
        <f t="shared" si="10"/>
        <v>103</v>
      </c>
      <c r="E38" s="172">
        <f t="shared" si="1"/>
        <v>103</v>
      </c>
      <c r="F38" s="171">
        <f t="shared" si="10"/>
        <v>106</v>
      </c>
      <c r="G38" s="172">
        <f t="shared" si="2"/>
        <v>106</v>
      </c>
      <c r="H38" s="171">
        <f t="shared" si="10"/>
        <v>109</v>
      </c>
      <c r="I38" s="172">
        <f t="shared" si="3"/>
        <v>109</v>
      </c>
      <c r="J38" s="171">
        <f t="shared" si="10"/>
        <v>112</v>
      </c>
      <c r="K38" s="172">
        <f t="shared" si="4"/>
        <v>112</v>
      </c>
      <c r="L38" s="171">
        <f t="shared" si="10"/>
        <v>115</v>
      </c>
      <c r="M38" s="172">
        <f t="shared" si="5"/>
        <v>115</v>
      </c>
      <c r="N38" s="171">
        <f t="shared" si="11"/>
        <v>118</v>
      </c>
      <c r="O38" s="172">
        <f t="shared" si="6"/>
        <v>118</v>
      </c>
      <c r="P38" s="171">
        <f t="shared" si="12"/>
        <v>121</v>
      </c>
      <c r="Q38" s="172">
        <f t="shared" si="7"/>
        <v>121</v>
      </c>
      <c r="R38" s="171">
        <f t="shared" si="13"/>
        <v>124</v>
      </c>
      <c r="S38" s="172">
        <f t="shared" si="8"/>
        <v>124</v>
      </c>
      <c r="T38" s="171">
        <f t="shared" si="14"/>
        <v>127</v>
      </c>
      <c r="U38" s="172">
        <f t="shared" si="9"/>
        <v>127</v>
      </c>
    </row>
    <row r="39" spans="1:21" ht="15" x14ac:dyDescent="0.4">
      <c r="A39" s="3" t="s">
        <v>519</v>
      </c>
      <c r="B39" s="171">
        <v>110</v>
      </c>
      <c r="C39" s="172">
        <f t="shared" si="0"/>
        <v>110</v>
      </c>
      <c r="D39" s="171">
        <f t="shared" si="10"/>
        <v>113</v>
      </c>
      <c r="E39" s="172">
        <f t="shared" si="1"/>
        <v>113</v>
      </c>
      <c r="F39" s="171">
        <f t="shared" si="10"/>
        <v>116</v>
      </c>
      <c r="G39" s="172">
        <f t="shared" si="2"/>
        <v>116</v>
      </c>
      <c r="H39" s="171">
        <f t="shared" si="10"/>
        <v>119</v>
      </c>
      <c r="I39" s="172">
        <f t="shared" si="3"/>
        <v>119</v>
      </c>
      <c r="J39" s="171">
        <f t="shared" si="10"/>
        <v>122</v>
      </c>
      <c r="K39" s="172">
        <f t="shared" si="4"/>
        <v>122</v>
      </c>
      <c r="L39" s="171">
        <f t="shared" si="10"/>
        <v>125</v>
      </c>
      <c r="M39" s="172">
        <f t="shared" si="5"/>
        <v>125</v>
      </c>
      <c r="N39" s="171">
        <f t="shared" si="11"/>
        <v>128</v>
      </c>
      <c r="O39" s="172">
        <f t="shared" si="6"/>
        <v>128</v>
      </c>
      <c r="P39" s="171">
        <f t="shared" si="12"/>
        <v>131</v>
      </c>
      <c r="Q39" s="172">
        <f t="shared" si="7"/>
        <v>131</v>
      </c>
      <c r="R39" s="171">
        <f t="shared" si="13"/>
        <v>134</v>
      </c>
      <c r="S39" s="172">
        <f t="shared" si="8"/>
        <v>134</v>
      </c>
      <c r="T39" s="171">
        <f t="shared" si="14"/>
        <v>137</v>
      </c>
      <c r="U39" s="172">
        <f t="shared" si="9"/>
        <v>137</v>
      </c>
    </row>
    <row r="40" spans="1:21" ht="15.6" customHeight="1" x14ac:dyDescent="0.4">
      <c r="A40" s="3" t="s">
        <v>520</v>
      </c>
      <c r="B40" s="171">
        <v>120</v>
      </c>
      <c r="C40" s="172">
        <f t="shared" ref="C40:C60" si="15">B40*$B$69</f>
        <v>120</v>
      </c>
      <c r="D40" s="171">
        <f t="shared" si="10"/>
        <v>123</v>
      </c>
      <c r="E40" s="172">
        <f t="shared" ref="E40:E60" si="16">D40*$B$69</f>
        <v>123</v>
      </c>
      <c r="F40" s="171">
        <f t="shared" si="10"/>
        <v>126</v>
      </c>
      <c r="G40" s="172">
        <f t="shared" ref="G40:G60" si="17">F40*$B$69</f>
        <v>126</v>
      </c>
      <c r="H40" s="171">
        <f t="shared" si="10"/>
        <v>129</v>
      </c>
      <c r="I40" s="172">
        <f t="shared" ref="I40:I60" si="18">H40*$B$69</f>
        <v>129</v>
      </c>
      <c r="J40" s="171">
        <f t="shared" si="10"/>
        <v>132</v>
      </c>
      <c r="K40" s="172">
        <f t="shared" ref="K40:K60" si="19">J40*$B$69</f>
        <v>132</v>
      </c>
      <c r="L40" s="171">
        <f t="shared" si="10"/>
        <v>135</v>
      </c>
      <c r="M40" s="172">
        <f t="shared" ref="M40:M60" si="20">L40*$B$69</f>
        <v>135</v>
      </c>
      <c r="N40" s="171">
        <f t="shared" si="11"/>
        <v>138</v>
      </c>
      <c r="O40" s="172">
        <f t="shared" ref="O40:O60" si="21">N40*$B$69</f>
        <v>138</v>
      </c>
      <c r="P40" s="171">
        <f t="shared" si="12"/>
        <v>141</v>
      </c>
      <c r="Q40" s="172">
        <f t="shared" ref="Q40:Q60" si="22">P40*$B$69</f>
        <v>141</v>
      </c>
      <c r="R40" s="171">
        <f t="shared" si="13"/>
        <v>145</v>
      </c>
      <c r="S40" s="172">
        <f t="shared" ref="S40:S60" si="23">R40*$B$69</f>
        <v>145</v>
      </c>
      <c r="T40" s="171">
        <f t="shared" si="14"/>
        <v>149</v>
      </c>
      <c r="U40" s="172">
        <f t="shared" ref="U40:U60" si="24">T40*$B$69</f>
        <v>149</v>
      </c>
    </row>
    <row r="41" spans="1:21" ht="15.6" customHeight="1" x14ac:dyDescent="0.4">
      <c r="A41" s="3" t="s">
        <v>127</v>
      </c>
      <c r="B41" s="171">
        <v>90</v>
      </c>
      <c r="C41" s="172">
        <f t="shared" si="15"/>
        <v>90</v>
      </c>
      <c r="D41" s="171">
        <f t="shared" si="10"/>
        <v>92</v>
      </c>
      <c r="E41" s="172">
        <f t="shared" si="16"/>
        <v>92</v>
      </c>
      <c r="F41" s="171">
        <f t="shared" si="10"/>
        <v>94</v>
      </c>
      <c r="G41" s="172">
        <f t="shared" si="17"/>
        <v>94</v>
      </c>
      <c r="H41" s="171">
        <f t="shared" si="10"/>
        <v>96</v>
      </c>
      <c r="I41" s="172">
        <f t="shared" si="18"/>
        <v>96</v>
      </c>
      <c r="J41" s="171">
        <f t="shared" si="10"/>
        <v>98</v>
      </c>
      <c r="K41" s="172">
        <f t="shared" si="19"/>
        <v>98</v>
      </c>
      <c r="L41" s="171">
        <f t="shared" si="10"/>
        <v>100</v>
      </c>
      <c r="M41" s="172">
        <f t="shared" si="20"/>
        <v>100</v>
      </c>
      <c r="N41" s="171">
        <f t="shared" si="11"/>
        <v>103</v>
      </c>
      <c r="O41" s="172">
        <f t="shared" si="21"/>
        <v>103</v>
      </c>
      <c r="P41" s="171">
        <f t="shared" si="12"/>
        <v>106</v>
      </c>
      <c r="Q41" s="172">
        <f t="shared" si="22"/>
        <v>106</v>
      </c>
      <c r="R41" s="171">
        <f t="shared" si="13"/>
        <v>109</v>
      </c>
      <c r="S41" s="172">
        <f t="shared" si="23"/>
        <v>109</v>
      </c>
      <c r="T41" s="171">
        <f t="shared" si="14"/>
        <v>112</v>
      </c>
      <c r="U41" s="172">
        <f t="shared" si="24"/>
        <v>112</v>
      </c>
    </row>
    <row r="42" spans="1:21" ht="15.6" customHeight="1" x14ac:dyDescent="0.4">
      <c r="A42" s="3" t="s">
        <v>521</v>
      </c>
      <c r="B42" s="171">
        <v>110</v>
      </c>
      <c r="C42" s="172">
        <f t="shared" si="15"/>
        <v>110</v>
      </c>
      <c r="D42" s="171">
        <f t="shared" si="10"/>
        <v>113</v>
      </c>
      <c r="E42" s="172">
        <f t="shared" si="16"/>
        <v>113</v>
      </c>
      <c r="F42" s="171">
        <f t="shared" si="10"/>
        <v>116</v>
      </c>
      <c r="G42" s="172">
        <f t="shared" si="17"/>
        <v>116</v>
      </c>
      <c r="H42" s="171">
        <f t="shared" si="10"/>
        <v>119</v>
      </c>
      <c r="I42" s="172">
        <f t="shared" si="18"/>
        <v>119</v>
      </c>
      <c r="J42" s="171">
        <f t="shared" si="10"/>
        <v>122</v>
      </c>
      <c r="K42" s="172">
        <f t="shared" si="19"/>
        <v>122</v>
      </c>
      <c r="L42" s="171">
        <f t="shared" si="10"/>
        <v>125</v>
      </c>
      <c r="M42" s="172">
        <f t="shared" si="20"/>
        <v>125</v>
      </c>
      <c r="N42" s="171">
        <f t="shared" si="11"/>
        <v>128</v>
      </c>
      <c r="O42" s="172">
        <f t="shared" si="21"/>
        <v>128</v>
      </c>
      <c r="P42" s="171">
        <f t="shared" si="12"/>
        <v>131</v>
      </c>
      <c r="Q42" s="172">
        <f t="shared" si="22"/>
        <v>131</v>
      </c>
      <c r="R42" s="171">
        <f t="shared" si="13"/>
        <v>134</v>
      </c>
      <c r="S42" s="172">
        <f t="shared" si="23"/>
        <v>134</v>
      </c>
      <c r="T42" s="171">
        <f t="shared" si="14"/>
        <v>137</v>
      </c>
      <c r="U42" s="172">
        <f t="shared" si="24"/>
        <v>137</v>
      </c>
    </row>
    <row r="43" spans="1:21" ht="15.6" customHeight="1" x14ac:dyDescent="0.4">
      <c r="A43" s="3" t="s">
        <v>522</v>
      </c>
      <c r="B43" s="171">
        <v>120</v>
      </c>
      <c r="C43" s="172">
        <f t="shared" si="15"/>
        <v>120</v>
      </c>
      <c r="D43" s="171">
        <f t="shared" si="10"/>
        <v>123</v>
      </c>
      <c r="E43" s="172">
        <f t="shared" si="16"/>
        <v>123</v>
      </c>
      <c r="F43" s="171">
        <f t="shared" si="10"/>
        <v>126</v>
      </c>
      <c r="G43" s="172">
        <f t="shared" si="17"/>
        <v>126</v>
      </c>
      <c r="H43" s="171">
        <f t="shared" si="10"/>
        <v>129</v>
      </c>
      <c r="I43" s="172">
        <f t="shared" si="18"/>
        <v>129</v>
      </c>
      <c r="J43" s="171">
        <f t="shared" si="10"/>
        <v>132</v>
      </c>
      <c r="K43" s="172">
        <f t="shared" si="19"/>
        <v>132</v>
      </c>
      <c r="L43" s="171">
        <f t="shared" si="10"/>
        <v>135</v>
      </c>
      <c r="M43" s="172">
        <f t="shared" si="20"/>
        <v>135</v>
      </c>
      <c r="N43" s="171">
        <f t="shared" si="11"/>
        <v>138</v>
      </c>
      <c r="O43" s="172">
        <f t="shared" si="21"/>
        <v>138</v>
      </c>
      <c r="P43" s="171">
        <f t="shared" si="12"/>
        <v>141</v>
      </c>
      <c r="Q43" s="172">
        <f t="shared" si="22"/>
        <v>141</v>
      </c>
      <c r="R43" s="171">
        <f t="shared" si="13"/>
        <v>145</v>
      </c>
      <c r="S43" s="172">
        <f t="shared" si="23"/>
        <v>145</v>
      </c>
      <c r="T43" s="171">
        <f t="shared" si="14"/>
        <v>149</v>
      </c>
      <c r="U43" s="172">
        <f t="shared" si="24"/>
        <v>149</v>
      </c>
    </row>
    <row r="44" spans="1:21" ht="15.6" customHeight="1" x14ac:dyDescent="0.4">
      <c r="A44" s="3" t="s">
        <v>523</v>
      </c>
      <c r="B44" s="171">
        <v>100</v>
      </c>
      <c r="C44" s="172">
        <f t="shared" si="15"/>
        <v>100</v>
      </c>
      <c r="D44" s="171">
        <f t="shared" si="10"/>
        <v>103</v>
      </c>
      <c r="E44" s="172">
        <f t="shared" si="16"/>
        <v>103</v>
      </c>
      <c r="F44" s="171">
        <f t="shared" si="10"/>
        <v>106</v>
      </c>
      <c r="G44" s="172">
        <f t="shared" si="17"/>
        <v>106</v>
      </c>
      <c r="H44" s="171">
        <f t="shared" si="10"/>
        <v>109</v>
      </c>
      <c r="I44" s="172">
        <f t="shared" si="18"/>
        <v>109</v>
      </c>
      <c r="J44" s="171">
        <f t="shared" si="10"/>
        <v>112</v>
      </c>
      <c r="K44" s="172">
        <f t="shared" si="19"/>
        <v>112</v>
      </c>
      <c r="L44" s="171">
        <f t="shared" si="10"/>
        <v>115</v>
      </c>
      <c r="M44" s="172">
        <f t="shared" si="20"/>
        <v>115</v>
      </c>
      <c r="N44" s="171">
        <f t="shared" si="11"/>
        <v>118</v>
      </c>
      <c r="O44" s="172">
        <f t="shared" si="21"/>
        <v>118</v>
      </c>
      <c r="P44" s="171">
        <f t="shared" si="12"/>
        <v>121</v>
      </c>
      <c r="Q44" s="172">
        <f t="shared" si="22"/>
        <v>121</v>
      </c>
      <c r="R44" s="171">
        <f t="shared" si="13"/>
        <v>124</v>
      </c>
      <c r="S44" s="172">
        <f t="shared" si="23"/>
        <v>124</v>
      </c>
      <c r="T44" s="171">
        <f t="shared" si="14"/>
        <v>127</v>
      </c>
      <c r="U44" s="172">
        <f t="shared" si="24"/>
        <v>127</v>
      </c>
    </row>
    <row r="45" spans="1:21" ht="15.6" customHeight="1" x14ac:dyDescent="0.4">
      <c r="A45" s="3" t="s">
        <v>6</v>
      </c>
      <c r="B45" s="171">
        <v>90</v>
      </c>
      <c r="C45" s="172">
        <f t="shared" si="15"/>
        <v>90</v>
      </c>
      <c r="D45" s="171">
        <f t="shared" si="10"/>
        <v>92</v>
      </c>
      <c r="E45" s="172">
        <f t="shared" si="16"/>
        <v>92</v>
      </c>
      <c r="F45" s="171">
        <f t="shared" si="10"/>
        <v>94</v>
      </c>
      <c r="G45" s="172">
        <f t="shared" si="17"/>
        <v>94</v>
      </c>
      <c r="H45" s="171">
        <f t="shared" si="10"/>
        <v>96</v>
      </c>
      <c r="I45" s="172">
        <f t="shared" si="18"/>
        <v>96</v>
      </c>
      <c r="J45" s="171">
        <f t="shared" si="10"/>
        <v>98</v>
      </c>
      <c r="K45" s="172">
        <f t="shared" si="19"/>
        <v>98</v>
      </c>
      <c r="L45" s="171">
        <f t="shared" si="10"/>
        <v>100</v>
      </c>
      <c r="M45" s="172">
        <f t="shared" si="20"/>
        <v>100</v>
      </c>
      <c r="N45" s="171">
        <f t="shared" si="11"/>
        <v>103</v>
      </c>
      <c r="O45" s="172">
        <f t="shared" si="21"/>
        <v>103</v>
      </c>
      <c r="P45" s="171">
        <f t="shared" si="12"/>
        <v>106</v>
      </c>
      <c r="Q45" s="172">
        <f t="shared" si="22"/>
        <v>106</v>
      </c>
      <c r="R45" s="171">
        <f t="shared" si="13"/>
        <v>109</v>
      </c>
      <c r="S45" s="172">
        <f t="shared" si="23"/>
        <v>109</v>
      </c>
      <c r="T45" s="171">
        <f t="shared" si="14"/>
        <v>112</v>
      </c>
      <c r="U45" s="172">
        <f t="shared" si="24"/>
        <v>112</v>
      </c>
    </row>
    <row r="46" spans="1:21" ht="15.6" customHeight="1" x14ac:dyDescent="0.4">
      <c r="A46" s="3" t="s">
        <v>526</v>
      </c>
      <c r="B46" s="171">
        <v>40</v>
      </c>
      <c r="C46" s="172">
        <f t="shared" si="15"/>
        <v>40</v>
      </c>
      <c r="D46" s="171">
        <f t="shared" si="10"/>
        <v>41</v>
      </c>
      <c r="E46" s="172">
        <f t="shared" si="16"/>
        <v>41</v>
      </c>
      <c r="F46" s="171">
        <f t="shared" si="10"/>
        <v>42</v>
      </c>
      <c r="G46" s="172">
        <f t="shared" si="17"/>
        <v>42</v>
      </c>
      <c r="H46" s="171">
        <f t="shared" si="10"/>
        <v>43</v>
      </c>
      <c r="I46" s="172">
        <f t="shared" si="18"/>
        <v>43</v>
      </c>
      <c r="J46" s="171">
        <f t="shared" si="10"/>
        <v>44</v>
      </c>
      <c r="K46" s="172">
        <f t="shared" si="19"/>
        <v>44</v>
      </c>
      <c r="L46" s="171">
        <f t="shared" si="10"/>
        <v>45</v>
      </c>
      <c r="M46" s="172">
        <f t="shared" si="20"/>
        <v>45</v>
      </c>
      <c r="N46" s="171">
        <f t="shared" si="11"/>
        <v>46</v>
      </c>
      <c r="O46" s="172">
        <f t="shared" si="21"/>
        <v>46</v>
      </c>
      <c r="P46" s="171">
        <f t="shared" si="12"/>
        <v>47</v>
      </c>
      <c r="Q46" s="172">
        <f t="shared" si="22"/>
        <v>47</v>
      </c>
      <c r="R46" s="171">
        <f t="shared" si="13"/>
        <v>48</v>
      </c>
      <c r="S46" s="172">
        <f t="shared" si="23"/>
        <v>48</v>
      </c>
      <c r="T46" s="171">
        <f t="shared" si="14"/>
        <v>49</v>
      </c>
      <c r="U46" s="172">
        <f t="shared" si="24"/>
        <v>49</v>
      </c>
    </row>
    <row r="47" spans="1:21" ht="15.6" customHeight="1" x14ac:dyDescent="0.4">
      <c r="A47" s="3" t="s">
        <v>527</v>
      </c>
      <c r="B47" s="171">
        <v>35</v>
      </c>
      <c r="C47" s="172">
        <f t="shared" si="15"/>
        <v>35</v>
      </c>
      <c r="D47" s="171">
        <f t="shared" si="10"/>
        <v>36</v>
      </c>
      <c r="E47" s="172">
        <f t="shared" si="16"/>
        <v>36</v>
      </c>
      <c r="F47" s="171">
        <f t="shared" si="10"/>
        <v>37</v>
      </c>
      <c r="G47" s="172">
        <f t="shared" si="17"/>
        <v>37</v>
      </c>
      <c r="H47" s="171">
        <f t="shared" si="10"/>
        <v>38</v>
      </c>
      <c r="I47" s="172">
        <f t="shared" si="18"/>
        <v>38</v>
      </c>
      <c r="J47" s="171">
        <f t="shared" si="10"/>
        <v>39</v>
      </c>
      <c r="K47" s="172">
        <f t="shared" si="19"/>
        <v>39</v>
      </c>
      <c r="L47" s="171">
        <f t="shared" si="10"/>
        <v>40</v>
      </c>
      <c r="M47" s="172">
        <f t="shared" si="20"/>
        <v>40</v>
      </c>
      <c r="N47" s="171">
        <f t="shared" si="11"/>
        <v>41</v>
      </c>
      <c r="O47" s="172">
        <f t="shared" si="21"/>
        <v>41</v>
      </c>
      <c r="P47" s="171">
        <f t="shared" si="12"/>
        <v>42</v>
      </c>
      <c r="Q47" s="172">
        <f t="shared" si="22"/>
        <v>42</v>
      </c>
      <c r="R47" s="171">
        <f t="shared" si="13"/>
        <v>43</v>
      </c>
      <c r="S47" s="172">
        <f t="shared" si="23"/>
        <v>43</v>
      </c>
      <c r="T47" s="171">
        <f t="shared" si="14"/>
        <v>44</v>
      </c>
      <c r="U47" s="172">
        <f t="shared" si="24"/>
        <v>44</v>
      </c>
    </row>
    <row r="48" spans="1:21" ht="15.6" customHeight="1" x14ac:dyDescent="0.4">
      <c r="A48" s="3" t="s">
        <v>528</v>
      </c>
      <c r="B48" s="171">
        <v>50</v>
      </c>
      <c r="C48" s="172">
        <f t="shared" si="15"/>
        <v>50</v>
      </c>
      <c r="D48" s="171">
        <f t="shared" si="10"/>
        <v>51</v>
      </c>
      <c r="E48" s="172">
        <f t="shared" si="16"/>
        <v>51</v>
      </c>
      <c r="F48" s="171">
        <f t="shared" si="10"/>
        <v>52</v>
      </c>
      <c r="G48" s="172">
        <f t="shared" si="17"/>
        <v>52</v>
      </c>
      <c r="H48" s="171">
        <f t="shared" si="10"/>
        <v>53</v>
      </c>
      <c r="I48" s="172">
        <f t="shared" si="18"/>
        <v>53</v>
      </c>
      <c r="J48" s="171">
        <f t="shared" si="10"/>
        <v>54</v>
      </c>
      <c r="K48" s="172">
        <f t="shared" si="19"/>
        <v>54</v>
      </c>
      <c r="L48" s="171">
        <f t="shared" si="10"/>
        <v>55</v>
      </c>
      <c r="M48" s="172">
        <f t="shared" si="20"/>
        <v>55</v>
      </c>
      <c r="N48" s="171">
        <f t="shared" si="11"/>
        <v>56</v>
      </c>
      <c r="O48" s="172">
        <f t="shared" si="21"/>
        <v>56</v>
      </c>
      <c r="P48" s="171">
        <f t="shared" si="12"/>
        <v>57</v>
      </c>
      <c r="Q48" s="172">
        <f t="shared" si="22"/>
        <v>57</v>
      </c>
      <c r="R48" s="171">
        <f t="shared" si="13"/>
        <v>58</v>
      </c>
      <c r="S48" s="172">
        <f t="shared" si="23"/>
        <v>58</v>
      </c>
      <c r="T48" s="171">
        <f t="shared" si="14"/>
        <v>59</v>
      </c>
      <c r="U48" s="172">
        <f t="shared" si="24"/>
        <v>59</v>
      </c>
    </row>
    <row r="49" spans="1:21" ht="15.6" customHeight="1" x14ac:dyDescent="0.4">
      <c r="A49" s="3" t="s">
        <v>530</v>
      </c>
      <c r="B49" s="171">
        <v>70</v>
      </c>
      <c r="C49" s="172">
        <f t="shared" si="15"/>
        <v>70</v>
      </c>
      <c r="D49" s="171">
        <f t="shared" si="10"/>
        <v>72</v>
      </c>
      <c r="E49" s="172">
        <f t="shared" si="16"/>
        <v>72</v>
      </c>
      <c r="F49" s="171">
        <f t="shared" si="10"/>
        <v>74</v>
      </c>
      <c r="G49" s="172">
        <f t="shared" si="17"/>
        <v>74</v>
      </c>
      <c r="H49" s="171">
        <f t="shared" si="10"/>
        <v>76</v>
      </c>
      <c r="I49" s="172">
        <f t="shared" si="18"/>
        <v>76</v>
      </c>
      <c r="J49" s="171">
        <f t="shared" si="10"/>
        <v>78</v>
      </c>
      <c r="K49" s="172">
        <f t="shared" si="19"/>
        <v>78</v>
      </c>
      <c r="L49" s="171">
        <f t="shared" si="10"/>
        <v>80</v>
      </c>
      <c r="M49" s="172">
        <f t="shared" si="20"/>
        <v>80</v>
      </c>
      <c r="N49" s="171">
        <f t="shared" si="11"/>
        <v>82</v>
      </c>
      <c r="O49" s="172">
        <f t="shared" si="21"/>
        <v>82</v>
      </c>
      <c r="P49" s="171">
        <f t="shared" si="12"/>
        <v>84</v>
      </c>
      <c r="Q49" s="172">
        <f t="shared" si="22"/>
        <v>84</v>
      </c>
      <c r="R49" s="171">
        <f t="shared" si="13"/>
        <v>86</v>
      </c>
      <c r="S49" s="172">
        <f t="shared" si="23"/>
        <v>86</v>
      </c>
      <c r="T49" s="171">
        <f t="shared" si="14"/>
        <v>88</v>
      </c>
      <c r="U49" s="172">
        <f t="shared" si="24"/>
        <v>88</v>
      </c>
    </row>
    <row r="50" spans="1:21" ht="15.6" customHeight="1" x14ac:dyDescent="0.4">
      <c r="A50" s="3" t="s">
        <v>529</v>
      </c>
      <c r="B50" s="171">
        <v>120</v>
      </c>
      <c r="C50" s="172">
        <f t="shared" si="15"/>
        <v>120</v>
      </c>
      <c r="D50" s="171">
        <f t="shared" si="10"/>
        <v>123</v>
      </c>
      <c r="E50" s="172">
        <f t="shared" si="16"/>
        <v>123</v>
      </c>
      <c r="F50" s="171">
        <f t="shared" si="10"/>
        <v>126</v>
      </c>
      <c r="G50" s="172">
        <f t="shared" si="17"/>
        <v>126</v>
      </c>
      <c r="H50" s="171">
        <f t="shared" si="10"/>
        <v>129</v>
      </c>
      <c r="I50" s="172">
        <f t="shared" si="18"/>
        <v>129</v>
      </c>
      <c r="J50" s="171">
        <f t="shared" si="10"/>
        <v>132</v>
      </c>
      <c r="K50" s="172">
        <f t="shared" si="19"/>
        <v>132</v>
      </c>
      <c r="L50" s="171">
        <f t="shared" si="10"/>
        <v>135</v>
      </c>
      <c r="M50" s="172">
        <f t="shared" si="20"/>
        <v>135</v>
      </c>
      <c r="N50" s="171">
        <f t="shared" si="11"/>
        <v>138</v>
      </c>
      <c r="O50" s="172">
        <f t="shared" si="21"/>
        <v>138</v>
      </c>
      <c r="P50" s="171">
        <f t="shared" si="12"/>
        <v>141</v>
      </c>
      <c r="Q50" s="172">
        <f t="shared" si="22"/>
        <v>141</v>
      </c>
      <c r="R50" s="171">
        <f t="shared" si="13"/>
        <v>145</v>
      </c>
      <c r="S50" s="172">
        <f t="shared" si="23"/>
        <v>145</v>
      </c>
      <c r="T50" s="171">
        <f t="shared" si="14"/>
        <v>149</v>
      </c>
      <c r="U50" s="172">
        <f t="shared" si="24"/>
        <v>149</v>
      </c>
    </row>
    <row r="51" spans="1:21" ht="15.6" customHeight="1" x14ac:dyDescent="0.4">
      <c r="A51" s="3" t="s">
        <v>531</v>
      </c>
      <c r="B51" s="171">
        <v>110</v>
      </c>
      <c r="C51" s="172">
        <f t="shared" si="15"/>
        <v>110</v>
      </c>
      <c r="D51" s="171">
        <f t="shared" si="10"/>
        <v>113</v>
      </c>
      <c r="E51" s="172">
        <f t="shared" si="16"/>
        <v>113</v>
      </c>
      <c r="F51" s="171">
        <f t="shared" si="10"/>
        <v>116</v>
      </c>
      <c r="G51" s="172">
        <f t="shared" si="17"/>
        <v>116</v>
      </c>
      <c r="H51" s="171">
        <f t="shared" si="10"/>
        <v>119</v>
      </c>
      <c r="I51" s="172">
        <f t="shared" si="18"/>
        <v>119</v>
      </c>
      <c r="J51" s="171">
        <f t="shared" si="10"/>
        <v>122</v>
      </c>
      <c r="K51" s="172">
        <f t="shared" si="19"/>
        <v>122</v>
      </c>
      <c r="L51" s="171">
        <f t="shared" si="10"/>
        <v>125</v>
      </c>
      <c r="M51" s="172">
        <f t="shared" si="20"/>
        <v>125</v>
      </c>
      <c r="N51" s="171">
        <f t="shared" si="11"/>
        <v>128</v>
      </c>
      <c r="O51" s="172">
        <f t="shared" si="21"/>
        <v>128</v>
      </c>
      <c r="P51" s="171">
        <f t="shared" si="12"/>
        <v>131</v>
      </c>
      <c r="Q51" s="172">
        <f t="shared" si="22"/>
        <v>131</v>
      </c>
      <c r="R51" s="171">
        <f t="shared" si="13"/>
        <v>134</v>
      </c>
      <c r="S51" s="172">
        <f t="shared" si="23"/>
        <v>134</v>
      </c>
      <c r="T51" s="171">
        <f t="shared" si="14"/>
        <v>137</v>
      </c>
      <c r="U51" s="172">
        <f t="shared" si="24"/>
        <v>137</v>
      </c>
    </row>
    <row r="52" spans="1:21" ht="15.6" customHeight="1" x14ac:dyDescent="0.4">
      <c r="A52" s="3" t="s">
        <v>532</v>
      </c>
      <c r="B52" s="171">
        <v>90</v>
      </c>
      <c r="C52" s="172">
        <f t="shared" si="15"/>
        <v>90</v>
      </c>
      <c r="D52" s="171">
        <f t="shared" si="10"/>
        <v>92</v>
      </c>
      <c r="E52" s="172">
        <f t="shared" si="16"/>
        <v>92</v>
      </c>
      <c r="F52" s="171">
        <f t="shared" si="10"/>
        <v>94</v>
      </c>
      <c r="G52" s="172">
        <f t="shared" si="17"/>
        <v>94</v>
      </c>
      <c r="H52" s="171">
        <f t="shared" si="10"/>
        <v>96</v>
      </c>
      <c r="I52" s="172">
        <f t="shared" si="18"/>
        <v>96</v>
      </c>
      <c r="J52" s="171">
        <f t="shared" si="10"/>
        <v>98</v>
      </c>
      <c r="K52" s="172">
        <f t="shared" si="19"/>
        <v>98</v>
      </c>
      <c r="L52" s="171">
        <f t="shared" si="10"/>
        <v>100</v>
      </c>
      <c r="M52" s="172">
        <f t="shared" si="20"/>
        <v>100</v>
      </c>
      <c r="N52" s="171">
        <f t="shared" si="11"/>
        <v>103</v>
      </c>
      <c r="O52" s="172">
        <f t="shared" si="21"/>
        <v>103</v>
      </c>
      <c r="P52" s="171">
        <f t="shared" si="12"/>
        <v>106</v>
      </c>
      <c r="Q52" s="172">
        <f t="shared" si="22"/>
        <v>106</v>
      </c>
      <c r="R52" s="171">
        <f t="shared" si="13"/>
        <v>109</v>
      </c>
      <c r="S52" s="172">
        <f t="shared" si="23"/>
        <v>109</v>
      </c>
      <c r="T52" s="171">
        <f t="shared" si="14"/>
        <v>112</v>
      </c>
      <c r="U52" s="172">
        <f t="shared" si="24"/>
        <v>112</v>
      </c>
    </row>
    <row r="53" spans="1:21" ht="15.6" customHeight="1" x14ac:dyDescent="0.4">
      <c r="A53" s="3" t="s">
        <v>536</v>
      </c>
      <c r="B53" s="171">
        <v>80</v>
      </c>
      <c r="C53" s="172">
        <f t="shared" si="15"/>
        <v>80</v>
      </c>
      <c r="D53" s="171">
        <f t="shared" si="10"/>
        <v>82</v>
      </c>
      <c r="E53" s="172">
        <f t="shared" si="16"/>
        <v>82</v>
      </c>
      <c r="F53" s="171">
        <f t="shared" si="10"/>
        <v>84</v>
      </c>
      <c r="G53" s="172">
        <f t="shared" si="17"/>
        <v>84</v>
      </c>
      <c r="H53" s="171">
        <f t="shared" si="10"/>
        <v>86</v>
      </c>
      <c r="I53" s="172">
        <f t="shared" si="18"/>
        <v>86</v>
      </c>
      <c r="J53" s="171">
        <f t="shared" si="10"/>
        <v>88</v>
      </c>
      <c r="K53" s="172">
        <f t="shared" si="19"/>
        <v>88</v>
      </c>
      <c r="L53" s="171">
        <f t="shared" si="10"/>
        <v>90</v>
      </c>
      <c r="M53" s="172">
        <f t="shared" si="20"/>
        <v>90</v>
      </c>
      <c r="N53" s="171">
        <f t="shared" si="11"/>
        <v>92</v>
      </c>
      <c r="O53" s="172">
        <f t="shared" si="21"/>
        <v>92</v>
      </c>
      <c r="P53" s="171">
        <f t="shared" si="12"/>
        <v>94</v>
      </c>
      <c r="Q53" s="172">
        <f t="shared" si="22"/>
        <v>94</v>
      </c>
      <c r="R53" s="171">
        <f t="shared" si="13"/>
        <v>96</v>
      </c>
      <c r="S53" s="172">
        <f t="shared" si="23"/>
        <v>96</v>
      </c>
      <c r="T53" s="171">
        <f t="shared" si="14"/>
        <v>98</v>
      </c>
      <c r="U53" s="172">
        <f t="shared" si="24"/>
        <v>98</v>
      </c>
    </row>
    <row r="54" spans="1:21" ht="15.6" customHeight="1" x14ac:dyDescent="0.4">
      <c r="A54" s="3" t="s">
        <v>533</v>
      </c>
      <c r="B54" s="171">
        <v>70</v>
      </c>
      <c r="C54" s="172">
        <f t="shared" si="15"/>
        <v>70</v>
      </c>
      <c r="D54" s="171">
        <f t="shared" si="10"/>
        <v>72</v>
      </c>
      <c r="E54" s="172">
        <f t="shared" si="16"/>
        <v>72</v>
      </c>
      <c r="F54" s="171">
        <f t="shared" si="10"/>
        <v>74</v>
      </c>
      <c r="G54" s="172">
        <f t="shared" si="17"/>
        <v>74</v>
      </c>
      <c r="H54" s="171">
        <f t="shared" si="10"/>
        <v>76</v>
      </c>
      <c r="I54" s="172">
        <f t="shared" si="18"/>
        <v>76</v>
      </c>
      <c r="J54" s="171">
        <f t="shared" si="10"/>
        <v>78</v>
      </c>
      <c r="K54" s="172">
        <f t="shared" si="19"/>
        <v>78</v>
      </c>
      <c r="L54" s="171">
        <f t="shared" si="10"/>
        <v>80</v>
      </c>
      <c r="M54" s="172">
        <f t="shared" si="20"/>
        <v>80</v>
      </c>
      <c r="N54" s="171">
        <f t="shared" si="11"/>
        <v>82</v>
      </c>
      <c r="O54" s="172">
        <f t="shared" si="21"/>
        <v>82</v>
      </c>
      <c r="P54" s="171">
        <f t="shared" si="12"/>
        <v>84</v>
      </c>
      <c r="Q54" s="172">
        <f t="shared" si="22"/>
        <v>84</v>
      </c>
      <c r="R54" s="171">
        <f t="shared" si="13"/>
        <v>86</v>
      </c>
      <c r="S54" s="172">
        <f t="shared" si="23"/>
        <v>86</v>
      </c>
      <c r="T54" s="171">
        <f t="shared" si="14"/>
        <v>88</v>
      </c>
      <c r="U54" s="172">
        <f t="shared" si="24"/>
        <v>88</v>
      </c>
    </row>
    <row r="55" spans="1:21" ht="15.6" customHeight="1" x14ac:dyDescent="0.4">
      <c r="A55" s="3" t="s">
        <v>534</v>
      </c>
      <c r="B55" s="171">
        <v>90</v>
      </c>
      <c r="C55" s="172">
        <f t="shared" si="15"/>
        <v>90</v>
      </c>
      <c r="D55" s="171">
        <f t="shared" si="10"/>
        <v>92</v>
      </c>
      <c r="E55" s="172">
        <f t="shared" si="16"/>
        <v>92</v>
      </c>
      <c r="F55" s="171">
        <f t="shared" si="10"/>
        <v>94</v>
      </c>
      <c r="G55" s="172">
        <f t="shared" si="17"/>
        <v>94</v>
      </c>
      <c r="H55" s="171">
        <f t="shared" si="10"/>
        <v>96</v>
      </c>
      <c r="I55" s="172">
        <f t="shared" si="18"/>
        <v>96</v>
      </c>
      <c r="J55" s="171">
        <f t="shared" si="10"/>
        <v>98</v>
      </c>
      <c r="K55" s="172">
        <f t="shared" si="19"/>
        <v>98</v>
      </c>
      <c r="L55" s="171">
        <f t="shared" si="10"/>
        <v>100</v>
      </c>
      <c r="M55" s="172">
        <f t="shared" si="20"/>
        <v>100</v>
      </c>
      <c r="N55" s="171">
        <f t="shared" si="11"/>
        <v>103</v>
      </c>
      <c r="O55" s="172">
        <f t="shared" si="21"/>
        <v>103</v>
      </c>
      <c r="P55" s="171">
        <f t="shared" si="12"/>
        <v>106</v>
      </c>
      <c r="Q55" s="172">
        <f t="shared" si="22"/>
        <v>106</v>
      </c>
      <c r="R55" s="171">
        <f t="shared" si="13"/>
        <v>109</v>
      </c>
      <c r="S55" s="172">
        <f t="shared" si="23"/>
        <v>109</v>
      </c>
      <c r="T55" s="171">
        <f t="shared" si="14"/>
        <v>112</v>
      </c>
      <c r="U55" s="172">
        <f t="shared" si="24"/>
        <v>112</v>
      </c>
    </row>
    <row r="56" spans="1:21" ht="15.6" customHeight="1" x14ac:dyDescent="0.4">
      <c r="A56" s="3" t="s">
        <v>535</v>
      </c>
      <c r="B56" s="171">
        <v>100</v>
      </c>
      <c r="C56" s="172">
        <f t="shared" si="15"/>
        <v>100</v>
      </c>
      <c r="D56" s="171">
        <f t="shared" si="10"/>
        <v>103</v>
      </c>
      <c r="E56" s="172">
        <f t="shared" si="16"/>
        <v>103</v>
      </c>
      <c r="F56" s="171">
        <f t="shared" si="10"/>
        <v>106</v>
      </c>
      <c r="G56" s="172">
        <f t="shared" si="17"/>
        <v>106</v>
      </c>
      <c r="H56" s="171">
        <f t="shared" si="10"/>
        <v>109</v>
      </c>
      <c r="I56" s="172">
        <f t="shared" si="18"/>
        <v>109</v>
      </c>
      <c r="J56" s="171">
        <f t="shared" si="10"/>
        <v>112</v>
      </c>
      <c r="K56" s="172">
        <f t="shared" si="19"/>
        <v>112</v>
      </c>
      <c r="L56" s="171">
        <f t="shared" ref="L56:L60" si="25">ROUND(J56*1.025,0)</f>
        <v>115</v>
      </c>
      <c r="M56" s="172">
        <f t="shared" si="20"/>
        <v>115</v>
      </c>
      <c r="N56" s="171">
        <f t="shared" si="11"/>
        <v>118</v>
      </c>
      <c r="O56" s="172">
        <f t="shared" si="21"/>
        <v>118</v>
      </c>
      <c r="P56" s="171">
        <f t="shared" si="12"/>
        <v>121</v>
      </c>
      <c r="Q56" s="172">
        <f t="shared" si="22"/>
        <v>121</v>
      </c>
      <c r="R56" s="171">
        <f t="shared" si="13"/>
        <v>124</v>
      </c>
      <c r="S56" s="172">
        <f t="shared" si="23"/>
        <v>124</v>
      </c>
      <c r="T56" s="171">
        <f t="shared" si="14"/>
        <v>127</v>
      </c>
      <c r="U56" s="172">
        <f t="shared" si="24"/>
        <v>127</v>
      </c>
    </row>
    <row r="57" spans="1:21" ht="15.6" customHeight="1" x14ac:dyDescent="0.4">
      <c r="A57" s="3"/>
      <c r="B57" s="171">
        <v>0</v>
      </c>
      <c r="C57" s="172">
        <f t="shared" si="15"/>
        <v>0</v>
      </c>
      <c r="D57" s="171">
        <f t="shared" si="10"/>
        <v>0</v>
      </c>
      <c r="E57" s="172">
        <f t="shared" si="16"/>
        <v>0</v>
      </c>
      <c r="F57" s="171">
        <f t="shared" si="10"/>
        <v>0</v>
      </c>
      <c r="G57" s="172">
        <f t="shared" si="17"/>
        <v>0</v>
      </c>
      <c r="H57" s="171">
        <f t="shared" si="10"/>
        <v>0</v>
      </c>
      <c r="I57" s="172">
        <f t="shared" si="18"/>
        <v>0</v>
      </c>
      <c r="J57" s="171">
        <f t="shared" si="10"/>
        <v>0</v>
      </c>
      <c r="K57" s="172">
        <f t="shared" si="19"/>
        <v>0</v>
      </c>
      <c r="L57" s="171">
        <f t="shared" si="25"/>
        <v>0</v>
      </c>
      <c r="M57" s="172">
        <f t="shared" si="20"/>
        <v>0</v>
      </c>
      <c r="N57" s="171">
        <f t="shared" si="11"/>
        <v>0</v>
      </c>
      <c r="O57" s="172">
        <f t="shared" si="21"/>
        <v>0</v>
      </c>
      <c r="P57" s="171">
        <f t="shared" si="12"/>
        <v>0</v>
      </c>
      <c r="Q57" s="172">
        <f t="shared" si="22"/>
        <v>0</v>
      </c>
      <c r="R57" s="171">
        <f t="shared" si="13"/>
        <v>0</v>
      </c>
      <c r="S57" s="172">
        <f t="shared" si="23"/>
        <v>0</v>
      </c>
      <c r="T57" s="171">
        <f t="shared" si="14"/>
        <v>0</v>
      </c>
      <c r="U57" s="172">
        <f t="shared" si="24"/>
        <v>0</v>
      </c>
    </row>
    <row r="58" spans="1:21" ht="15.6" customHeight="1" x14ac:dyDescent="0.4">
      <c r="A58" s="3"/>
      <c r="B58" s="171">
        <v>0</v>
      </c>
      <c r="C58" s="172">
        <f t="shared" si="15"/>
        <v>0</v>
      </c>
      <c r="D58" s="171">
        <f t="shared" si="10"/>
        <v>0</v>
      </c>
      <c r="E58" s="172">
        <f t="shared" si="16"/>
        <v>0</v>
      </c>
      <c r="F58" s="171">
        <f t="shared" si="10"/>
        <v>0</v>
      </c>
      <c r="G58" s="172">
        <f t="shared" si="17"/>
        <v>0</v>
      </c>
      <c r="H58" s="171">
        <f t="shared" si="10"/>
        <v>0</v>
      </c>
      <c r="I58" s="172">
        <f t="shared" si="18"/>
        <v>0</v>
      </c>
      <c r="J58" s="171">
        <f t="shared" si="10"/>
        <v>0</v>
      </c>
      <c r="K58" s="172">
        <f t="shared" si="19"/>
        <v>0</v>
      </c>
      <c r="L58" s="171">
        <f t="shared" si="25"/>
        <v>0</v>
      </c>
      <c r="M58" s="172">
        <f t="shared" si="20"/>
        <v>0</v>
      </c>
      <c r="N58" s="171">
        <f t="shared" si="11"/>
        <v>0</v>
      </c>
      <c r="O58" s="172">
        <f t="shared" si="21"/>
        <v>0</v>
      </c>
      <c r="P58" s="171">
        <f t="shared" si="12"/>
        <v>0</v>
      </c>
      <c r="Q58" s="172">
        <f t="shared" si="22"/>
        <v>0</v>
      </c>
      <c r="R58" s="171">
        <f t="shared" si="13"/>
        <v>0</v>
      </c>
      <c r="S58" s="172">
        <f t="shared" si="23"/>
        <v>0</v>
      </c>
      <c r="T58" s="171">
        <f t="shared" si="14"/>
        <v>0</v>
      </c>
      <c r="U58" s="172">
        <f t="shared" si="24"/>
        <v>0</v>
      </c>
    </row>
    <row r="59" spans="1:21" ht="15.6" customHeight="1" x14ac:dyDescent="0.4">
      <c r="A59" s="3"/>
      <c r="B59" s="171">
        <v>0</v>
      </c>
      <c r="C59" s="172">
        <f t="shared" si="15"/>
        <v>0</v>
      </c>
      <c r="D59" s="171">
        <f t="shared" si="10"/>
        <v>0</v>
      </c>
      <c r="E59" s="172">
        <f t="shared" si="16"/>
        <v>0</v>
      </c>
      <c r="F59" s="171">
        <f t="shared" si="10"/>
        <v>0</v>
      </c>
      <c r="G59" s="172">
        <f t="shared" si="17"/>
        <v>0</v>
      </c>
      <c r="H59" s="171">
        <f t="shared" si="10"/>
        <v>0</v>
      </c>
      <c r="I59" s="172">
        <f t="shared" si="18"/>
        <v>0</v>
      </c>
      <c r="J59" s="171">
        <f t="shared" si="10"/>
        <v>0</v>
      </c>
      <c r="K59" s="172">
        <f t="shared" si="19"/>
        <v>0</v>
      </c>
      <c r="L59" s="171">
        <f t="shared" si="25"/>
        <v>0</v>
      </c>
      <c r="M59" s="172">
        <f t="shared" si="20"/>
        <v>0</v>
      </c>
      <c r="N59" s="171">
        <f t="shared" si="11"/>
        <v>0</v>
      </c>
      <c r="O59" s="172">
        <f t="shared" si="21"/>
        <v>0</v>
      </c>
      <c r="P59" s="171">
        <f t="shared" si="12"/>
        <v>0</v>
      </c>
      <c r="Q59" s="172">
        <f t="shared" si="22"/>
        <v>0</v>
      </c>
      <c r="R59" s="171">
        <f t="shared" si="13"/>
        <v>0</v>
      </c>
      <c r="S59" s="172">
        <f t="shared" si="23"/>
        <v>0</v>
      </c>
      <c r="T59" s="171">
        <f t="shared" si="14"/>
        <v>0</v>
      </c>
      <c r="U59" s="172">
        <f t="shared" si="24"/>
        <v>0</v>
      </c>
    </row>
    <row r="60" spans="1:21" ht="15.6" customHeight="1" x14ac:dyDescent="0.4">
      <c r="A60" s="3"/>
      <c r="B60" s="171">
        <v>0</v>
      </c>
      <c r="C60" s="172">
        <f t="shared" si="15"/>
        <v>0</v>
      </c>
      <c r="D60" s="171">
        <f t="shared" si="10"/>
        <v>0</v>
      </c>
      <c r="E60" s="172">
        <f t="shared" si="16"/>
        <v>0</v>
      </c>
      <c r="F60" s="171">
        <f t="shared" si="10"/>
        <v>0</v>
      </c>
      <c r="G60" s="172">
        <f t="shared" si="17"/>
        <v>0</v>
      </c>
      <c r="H60" s="171">
        <f t="shared" si="10"/>
        <v>0</v>
      </c>
      <c r="I60" s="172">
        <f t="shared" si="18"/>
        <v>0</v>
      </c>
      <c r="J60" s="171">
        <f t="shared" si="10"/>
        <v>0</v>
      </c>
      <c r="K60" s="172">
        <f t="shared" si="19"/>
        <v>0</v>
      </c>
      <c r="L60" s="171">
        <f t="shared" si="25"/>
        <v>0</v>
      </c>
      <c r="M60" s="172">
        <f t="shared" si="20"/>
        <v>0</v>
      </c>
      <c r="N60" s="171">
        <f t="shared" si="11"/>
        <v>0</v>
      </c>
      <c r="O60" s="172">
        <f t="shared" si="21"/>
        <v>0</v>
      </c>
      <c r="P60" s="171">
        <f t="shared" si="12"/>
        <v>0</v>
      </c>
      <c r="Q60" s="172">
        <f t="shared" si="22"/>
        <v>0</v>
      </c>
      <c r="R60" s="171">
        <f t="shared" si="13"/>
        <v>0</v>
      </c>
      <c r="S60" s="172">
        <f t="shared" si="23"/>
        <v>0</v>
      </c>
      <c r="T60" s="171">
        <f t="shared" si="14"/>
        <v>0</v>
      </c>
      <c r="U60" s="172">
        <f t="shared" si="24"/>
        <v>0</v>
      </c>
    </row>
    <row r="61" spans="1:21" ht="15.6"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6"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5" t="s">
        <v>49</v>
      </c>
      <c r="B64" s="62"/>
    </row>
    <row r="65" spans="1:21" ht="13.9" x14ac:dyDescent="0.4">
      <c r="A65" s="68" t="s">
        <v>101</v>
      </c>
      <c r="B65" s="165">
        <f>+'Participating State'!B8</f>
        <v>0</v>
      </c>
    </row>
    <row r="66" spans="1:21" ht="13.9" x14ac:dyDescent="0.4">
      <c r="A66" s="68" t="s">
        <v>46</v>
      </c>
      <c r="B66" s="165">
        <f>+'Participating State'!B9</f>
        <v>0</v>
      </c>
    </row>
    <row r="67" spans="1:21" ht="13.9" x14ac:dyDescent="0.4">
      <c r="A67" s="68" t="s">
        <v>47</v>
      </c>
      <c r="B67" s="173">
        <f>B66-B65</f>
        <v>0</v>
      </c>
    </row>
    <row r="68" spans="1:21" ht="13.9" x14ac:dyDescent="0.4">
      <c r="A68" s="68" t="s">
        <v>85</v>
      </c>
      <c r="B68" s="173">
        <f>IFERROR(B67/B65,0)</f>
        <v>0</v>
      </c>
    </row>
    <row r="69" spans="1:21" ht="13.9" x14ac:dyDescent="0.4">
      <c r="A69" s="68" t="s">
        <v>48</v>
      </c>
      <c r="B69" s="174">
        <f>B68+1</f>
        <v>1</v>
      </c>
    </row>
    <row r="72" spans="1:21" ht="18.75" customHeight="1" x14ac:dyDescent="0.35">
      <c r="A72" s="506" t="s">
        <v>316</v>
      </c>
      <c r="B72" s="506"/>
      <c r="C72" s="506"/>
      <c r="D72" s="506"/>
      <c r="E72" s="506"/>
      <c r="F72" s="506"/>
      <c r="G72" s="506"/>
      <c r="H72" s="506"/>
      <c r="I72" s="506"/>
      <c r="J72" s="506"/>
      <c r="K72" s="506"/>
      <c r="L72" s="506"/>
      <c r="M72" s="506"/>
      <c r="N72" s="506"/>
      <c r="O72" s="506"/>
      <c r="P72" s="506"/>
      <c r="Q72" s="506"/>
      <c r="R72" s="506"/>
      <c r="S72" s="506"/>
      <c r="T72" s="506"/>
      <c r="U72" s="506"/>
    </row>
  </sheetData>
  <mergeCells count="6">
    <mergeCell ref="A72:U72"/>
    <mergeCell ref="A1:U1"/>
    <mergeCell ref="A3:U3"/>
    <mergeCell ref="A5:U5"/>
    <mergeCell ref="A6:A7"/>
    <mergeCell ref="B6:U6"/>
  </mergeCells>
  <pageMargins left="0.25" right="0.25" top="0.75" bottom="0.75" header="0.3" footer="0.3"/>
  <pageSetup paperSize="3" scale="53"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8632812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11" customFormat="1" ht="36.75" customHeight="1" x14ac:dyDescent="0.5">
      <c r="A3" s="527" t="s">
        <v>338</v>
      </c>
      <c r="B3" s="527"/>
      <c r="C3" s="527"/>
      <c r="D3" s="527"/>
      <c r="E3" s="527"/>
      <c r="F3" s="527"/>
      <c r="G3" s="527"/>
      <c r="H3" s="527"/>
      <c r="I3" s="527"/>
      <c r="J3" s="527"/>
      <c r="K3" s="527"/>
      <c r="L3" s="527"/>
      <c r="M3" s="527"/>
      <c r="N3" s="527"/>
      <c r="O3" s="527"/>
      <c r="P3" s="527"/>
      <c r="Q3" s="527"/>
      <c r="R3" s="527"/>
    </row>
    <row r="5" spans="1:19" ht="13.9" thickBot="1" x14ac:dyDescent="0.4"/>
    <row r="6" spans="1:19" ht="13.9" x14ac:dyDescent="0.4">
      <c r="A6" s="528" t="s">
        <v>287</v>
      </c>
      <c r="B6" s="529"/>
      <c r="C6" s="529"/>
      <c r="D6" s="529"/>
      <c r="E6" s="529"/>
      <c r="F6" s="529"/>
      <c r="G6" s="529"/>
      <c r="H6" s="529"/>
      <c r="I6" s="529"/>
      <c r="J6" s="529"/>
      <c r="K6" s="529"/>
      <c r="L6" s="529"/>
      <c r="M6" s="529"/>
      <c r="N6" s="529"/>
      <c r="O6" s="529"/>
      <c r="P6" s="529"/>
      <c r="Q6" s="529"/>
      <c r="R6" s="530"/>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6" t="s">
        <v>7</v>
      </c>
      <c r="C8" s="531" t="s">
        <v>8</v>
      </c>
      <c r="D8" s="532"/>
      <c r="E8" s="531" t="s">
        <v>9</v>
      </c>
      <c r="F8" s="532"/>
      <c r="G8" s="531" t="s">
        <v>10</v>
      </c>
      <c r="H8" s="532"/>
      <c r="I8" s="531" t="s">
        <v>11</v>
      </c>
      <c r="J8" s="532"/>
      <c r="K8" s="531" t="s">
        <v>12</v>
      </c>
      <c r="L8" s="532"/>
      <c r="M8" s="531" t="s">
        <v>13</v>
      </c>
      <c r="N8" s="532"/>
      <c r="O8" s="531" t="s">
        <v>14</v>
      </c>
      <c r="P8" s="532"/>
      <c r="Q8" s="531" t="s">
        <v>15</v>
      </c>
      <c r="R8" s="533"/>
    </row>
    <row r="9" spans="1:19" s="20" customFormat="1" ht="13.9" x14ac:dyDescent="0.4">
      <c r="A9" s="19"/>
      <c r="B9" s="396"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20">
        <f>+'Participating State'!C7</f>
        <v>0</v>
      </c>
      <c r="F10" s="524"/>
      <c r="G10" s="520">
        <f>+'Participating State'!E7</f>
        <v>0</v>
      </c>
      <c r="H10" s="524"/>
      <c r="I10" s="520">
        <f>+'Participating State'!G7</f>
        <v>0</v>
      </c>
      <c r="J10" s="524"/>
      <c r="K10" s="520">
        <f>+'Participating State'!I7</f>
        <v>0</v>
      </c>
      <c r="L10" s="524"/>
      <c r="M10" s="520">
        <f>+'Participating State'!K7</f>
        <v>0</v>
      </c>
      <c r="N10" s="524"/>
      <c r="O10" s="520">
        <f>+'Participating State'!M7</f>
        <v>0</v>
      </c>
      <c r="P10" s="524"/>
      <c r="Q10" s="520">
        <f>+'Participating State'!O7</f>
        <v>0</v>
      </c>
      <c r="R10" s="521"/>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5" t="s">
        <v>102</v>
      </c>
      <c r="B12" s="526"/>
      <c r="C12" s="163">
        <v>22000000</v>
      </c>
      <c r="D12" s="164">
        <f>C12*B22</f>
        <v>22000000</v>
      </c>
      <c r="E12" s="29">
        <f>ROUND($C$24*E$25,4)</f>
        <v>5</v>
      </c>
      <c r="F12" s="185">
        <f>MAX(ROUND(((E$10)*E12)*B22,2),0)</f>
        <v>0</v>
      </c>
      <c r="G12" s="29">
        <f>ROUND($C$24*G$25,4)</f>
        <v>4.5</v>
      </c>
      <c r="H12" s="185">
        <f>MAX(ROUND(((G$10)*G12)*B22,2),0)</f>
        <v>0</v>
      </c>
      <c r="I12" s="29">
        <f>ROUND($C$24*I$25,4)</f>
        <v>4</v>
      </c>
      <c r="J12" s="185">
        <f>MAX(ROUND(((I$10)*I12)*B22,2),0)</f>
        <v>0</v>
      </c>
      <c r="K12" s="29">
        <f>ROUND($C$24*K$25,4)</f>
        <v>3.5</v>
      </c>
      <c r="L12" s="185">
        <f>MAX(ROUND(((K$10)*K12)*B22,2),0)</f>
        <v>0</v>
      </c>
      <c r="M12" s="29">
        <f>ROUND($C$24*M$25,4)</f>
        <v>3.25</v>
      </c>
      <c r="N12" s="185">
        <f>MAX(ROUND(((M$10)*M12)*B22,2),0)</f>
        <v>0</v>
      </c>
      <c r="O12" s="29">
        <f>ROUND($C$24*O$25,4)</f>
        <v>3</v>
      </c>
      <c r="P12" s="185">
        <f>MAX(ROUND(((O$10)*O12)*B22,2),0)</f>
        <v>0</v>
      </c>
      <c r="Q12" s="29">
        <f>ROUND($C$24*Q$25,4)</f>
        <v>2.5</v>
      </c>
      <c r="R12" s="189">
        <f>MAX(ROUND(((Q$10)*Q12)*B22,2),0)</f>
        <v>0</v>
      </c>
    </row>
    <row r="13" spans="1:19" s="30" customFormat="1" ht="13.9" x14ac:dyDescent="0.4">
      <c r="A13" s="522" t="s">
        <v>318</v>
      </c>
      <c r="B13" s="523"/>
      <c r="C13" s="176">
        <f>D12</f>
        <v>22000000</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34" t="s">
        <v>317</v>
      </c>
      <c r="B15" s="535"/>
      <c r="C15" s="175">
        <f>SUM(E13:R13)+C13</f>
        <v>22000000</v>
      </c>
      <c r="D15" s="396"/>
      <c r="E15" s="107"/>
      <c r="F15" s="106"/>
      <c r="G15" s="14"/>
      <c r="H15" s="14"/>
      <c r="I15" s="14"/>
      <c r="J15" s="14"/>
      <c r="K15" s="14"/>
      <c r="L15" s="14"/>
      <c r="M15" s="14"/>
      <c r="N15" s="14"/>
      <c r="O15" s="14"/>
      <c r="P15" s="32"/>
      <c r="Q15" s="14"/>
      <c r="R15" s="15"/>
    </row>
    <row r="16" spans="1:19" ht="13.9" x14ac:dyDescent="0.4">
      <c r="A16" s="61"/>
      <c r="B16" s="62"/>
      <c r="C16" s="63"/>
      <c r="D16" s="396"/>
      <c r="E16" s="31"/>
      <c r="F16" s="14"/>
      <c r="G16" s="14"/>
      <c r="H16" s="14"/>
      <c r="I16" s="14"/>
      <c r="J16" s="14"/>
      <c r="K16" s="14"/>
      <c r="L16" s="14"/>
      <c r="M16" s="14"/>
      <c r="N16" s="14"/>
      <c r="O16" s="14"/>
      <c r="P16" s="32"/>
      <c r="Q16" s="14"/>
      <c r="R16" s="15"/>
    </row>
    <row r="17" spans="1:39" ht="14.25" x14ac:dyDescent="0.45">
      <c r="A17" s="65" t="s">
        <v>49</v>
      </c>
      <c r="B17" s="62"/>
      <c r="C17" s="397"/>
      <c r="D17" s="396"/>
      <c r="E17" s="31"/>
      <c r="F17" s="14"/>
      <c r="G17" s="14"/>
      <c r="H17" s="14"/>
      <c r="I17" s="14"/>
      <c r="J17" s="14"/>
      <c r="K17" s="14"/>
      <c r="L17" s="14"/>
      <c r="M17" s="14"/>
      <c r="N17" s="14"/>
      <c r="O17" s="14"/>
      <c r="P17" s="32"/>
      <c r="Q17" s="14"/>
      <c r="R17" s="15"/>
      <c r="AM17" s="12" t="s">
        <v>100</v>
      </c>
    </row>
    <row r="18" spans="1:39" ht="13.9" x14ac:dyDescent="0.4">
      <c r="A18" s="68" t="s">
        <v>101</v>
      </c>
      <c r="B18" s="165">
        <f>+'Participating State'!B8</f>
        <v>0</v>
      </c>
      <c r="C18" s="63"/>
      <c r="D18" s="396"/>
      <c r="E18" s="31"/>
      <c r="F18" s="14"/>
      <c r="G18" s="14"/>
      <c r="H18" s="14"/>
      <c r="I18" s="14"/>
      <c r="J18" s="14"/>
      <c r="K18" s="14"/>
      <c r="L18" s="14"/>
      <c r="M18" s="14"/>
      <c r="N18" s="14"/>
      <c r="O18" s="14"/>
      <c r="P18" s="32"/>
      <c r="Q18" s="14"/>
      <c r="R18" s="15"/>
    </row>
    <row r="19" spans="1:39" ht="14.25" x14ac:dyDescent="0.45">
      <c r="A19" s="68" t="s">
        <v>46</v>
      </c>
      <c r="B19" s="165">
        <f>+'Participating State'!B9</f>
        <v>0</v>
      </c>
      <c r="C19" s="397"/>
      <c r="D19" s="396"/>
      <c r="E19" s="105"/>
      <c r="F19" s="14"/>
      <c r="G19" s="14"/>
      <c r="H19" s="14"/>
      <c r="I19" s="14"/>
      <c r="J19" s="14"/>
      <c r="K19" s="14"/>
      <c r="L19" s="14"/>
      <c r="M19" s="14"/>
      <c r="N19" s="14"/>
      <c r="O19" s="14"/>
      <c r="P19" s="32"/>
      <c r="Q19" s="14"/>
      <c r="R19" s="15"/>
    </row>
    <row r="20" spans="1:39" ht="13.9" x14ac:dyDescent="0.4">
      <c r="A20" s="68" t="s">
        <v>47</v>
      </c>
      <c r="B20" s="173">
        <f>B19-B18</f>
        <v>0</v>
      </c>
      <c r="C20" s="63"/>
      <c r="D20" s="396"/>
      <c r="E20" s="31"/>
      <c r="F20" s="14"/>
      <c r="G20" s="14"/>
      <c r="H20" s="14"/>
      <c r="I20" s="14"/>
      <c r="J20" s="14"/>
      <c r="K20" s="14"/>
      <c r="L20" s="14"/>
      <c r="M20" s="14"/>
      <c r="N20" s="14"/>
      <c r="O20" s="14"/>
      <c r="P20" s="32"/>
      <c r="Q20" s="14"/>
      <c r="R20" s="15"/>
    </row>
    <row r="21" spans="1:39" ht="13.9" x14ac:dyDescent="0.4">
      <c r="A21" s="68" t="s">
        <v>85</v>
      </c>
      <c r="B21" s="173">
        <f>IFERROR(B20/B18,0)</f>
        <v>0</v>
      </c>
      <c r="C21" s="63"/>
      <c r="D21" s="396"/>
      <c r="E21" s="31"/>
      <c r="F21" s="14"/>
      <c r="G21" s="14"/>
      <c r="H21" s="14"/>
      <c r="I21" s="14"/>
      <c r="J21" s="14"/>
      <c r="K21" s="14"/>
      <c r="L21" s="14"/>
      <c r="M21" s="14"/>
      <c r="N21" s="14"/>
      <c r="O21" s="14"/>
      <c r="P21" s="32"/>
      <c r="Q21" s="14"/>
      <c r="R21" s="15"/>
    </row>
    <row r="22" spans="1:39" ht="13.9" x14ac:dyDescent="0.4">
      <c r="A22" s="68" t="s">
        <v>48</v>
      </c>
      <c r="B22" s="398">
        <f>B21+1</f>
        <v>1</v>
      </c>
      <c r="C22" s="63"/>
      <c r="D22" s="396"/>
      <c r="E22" s="31"/>
      <c r="F22" s="14"/>
      <c r="G22" s="14"/>
      <c r="H22" s="14"/>
      <c r="I22" s="14"/>
      <c r="J22" s="14"/>
      <c r="K22" s="14"/>
      <c r="L22" s="14"/>
      <c r="M22" s="14"/>
      <c r="N22" s="14"/>
      <c r="O22" s="14"/>
      <c r="P22" s="32"/>
      <c r="Q22" s="14"/>
      <c r="R22" s="15"/>
    </row>
    <row r="23" spans="1:39" x14ac:dyDescent="0.35">
      <c r="A23" s="64"/>
      <c r="B23" s="14"/>
      <c r="C23" s="14"/>
      <c r="D23" s="14"/>
      <c r="E23" s="14"/>
      <c r="F23" s="14"/>
      <c r="G23" s="14"/>
      <c r="H23" s="14"/>
      <c r="I23" s="14"/>
      <c r="J23" s="43"/>
      <c r="K23" s="14"/>
      <c r="L23" s="14"/>
      <c r="M23" s="14"/>
      <c r="N23" s="14"/>
      <c r="O23" s="14"/>
      <c r="P23" s="14"/>
      <c r="Q23" s="14"/>
      <c r="R23" s="15"/>
    </row>
    <row r="24" spans="1:39" x14ac:dyDescent="0.35">
      <c r="A24" s="13" t="s">
        <v>28</v>
      </c>
      <c r="B24" s="14"/>
      <c r="C24" s="34">
        <v>5</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458">
        <v>1</v>
      </c>
      <c r="F25" s="459"/>
      <c r="G25" s="458">
        <v>0.9</v>
      </c>
      <c r="H25" s="459"/>
      <c r="I25" s="458">
        <v>0.8</v>
      </c>
      <c r="J25" s="459"/>
      <c r="K25" s="458">
        <v>0.7</v>
      </c>
      <c r="L25" s="459"/>
      <c r="M25" s="458">
        <v>0.65</v>
      </c>
      <c r="N25" s="459"/>
      <c r="O25" s="458">
        <v>0.6</v>
      </c>
      <c r="P25" s="459"/>
      <c r="Q25" s="458">
        <v>0.5</v>
      </c>
      <c r="R25" s="39"/>
    </row>
  </sheetData>
  <mergeCells count="21">
    <mergeCell ref="A15:B15"/>
    <mergeCell ref="E10:F10"/>
    <mergeCell ref="G10:H10"/>
    <mergeCell ref="I10:J10"/>
    <mergeCell ref="K10:L10"/>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5"/>
  <sheetViews>
    <sheetView topLeftCell="A2" zoomScale="85" zoomScaleNormal="85" workbookViewId="0">
      <selection activeCell="E30" sqref="E30"/>
    </sheetView>
  </sheetViews>
  <sheetFormatPr defaultColWidth="9.1328125" defaultRowHeight="13.5" x14ac:dyDescent="0.35"/>
  <cols>
    <col min="1" max="1" width="46.86328125" style="12" customWidth="1"/>
    <col min="2" max="2" width="14.8632812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38.85" customHeight="1" x14ac:dyDescent="0.5">
      <c r="A3" s="527" t="s">
        <v>339</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7" x14ac:dyDescent="0.35">
      <c r="A4" s="40"/>
    </row>
    <row r="5" spans="1:27" ht="13.9" thickBot="1" x14ac:dyDescent="0.4"/>
    <row r="6" spans="1:27" ht="13.9" x14ac:dyDescent="0.4">
      <c r="A6" s="528" t="s">
        <v>288</v>
      </c>
      <c r="B6" s="529"/>
      <c r="C6" s="529"/>
      <c r="D6" s="529"/>
      <c r="E6" s="529"/>
      <c r="F6" s="529"/>
      <c r="G6" s="529"/>
      <c r="H6" s="529"/>
      <c r="I6" s="529"/>
      <c r="J6" s="529"/>
      <c r="K6" s="529"/>
      <c r="L6" s="529"/>
      <c r="M6" s="529"/>
      <c r="N6" s="529"/>
      <c r="O6" s="529"/>
      <c r="P6" s="529"/>
      <c r="Q6" s="529"/>
      <c r="R6" s="529"/>
      <c r="S6" s="529"/>
      <c r="T6" s="529"/>
      <c r="U6" s="529"/>
      <c r="V6" s="529"/>
      <c r="W6" s="529"/>
      <c r="X6" s="529"/>
      <c r="Y6" s="529"/>
      <c r="Z6" s="530"/>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4" t="s">
        <v>7</v>
      </c>
      <c r="C8" s="531" t="s">
        <v>8</v>
      </c>
      <c r="D8" s="532"/>
      <c r="E8" s="531" t="s">
        <v>9</v>
      </c>
      <c r="F8" s="539"/>
      <c r="G8" s="532"/>
      <c r="H8" s="531" t="s">
        <v>10</v>
      </c>
      <c r="I8" s="539"/>
      <c r="J8" s="532"/>
      <c r="K8" s="531" t="s">
        <v>11</v>
      </c>
      <c r="L8" s="539"/>
      <c r="M8" s="532"/>
      <c r="N8" s="531" t="s">
        <v>12</v>
      </c>
      <c r="O8" s="539"/>
      <c r="P8" s="532"/>
      <c r="Q8" s="531" t="s">
        <v>13</v>
      </c>
      <c r="R8" s="539"/>
      <c r="S8" s="532"/>
      <c r="T8" s="531" t="s">
        <v>14</v>
      </c>
      <c r="U8" s="539"/>
      <c r="V8" s="532"/>
      <c r="W8" s="531" t="s">
        <v>15</v>
      </c>
      <c r="X8" s="539"/>
      <c r="Y8" s="539"/>
      <c r="Z8" s="399" t="s">
        <v>205</v>
      </c>
    </row>
    <row r="9" spans="1:27" ht="13.9" hidden="1" x14ac:dyDescent="0.4">
      <c r="A9" s="13"/>
      <c r="B9" s="54" t="s">
        <v>16</v>
      </c>
      <c r="C9" s="16"/>
      <c r="D9" s="55"/>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0"/>
    </row>
    <row r="10" spans="1:27" s="20" customFormat="1" ht="13.9" x14ac:dyDescent="0.4">
      <c r="A10" s="19"/>
      <c r="B10" s="54"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401"/>
    </row>
    <row r="11" spans="1:27" s="23" customFormat="1" ht="13.9" x14ac:dyDescent="0.4">
      <c r="A11" s="21"/>
      <c r="B11" s="22" t="s">
        <v>106</v>
      </c>
      <c r="C11" s="212"/>
      <c r="D11" s="213"/>
      <c r="E11" s="520">
        <f>+'Participating State'!C7</f>
        <v>0</v>
      </c>
      <c r="F11" s="538"/>
      <c r="G11" s="524"/>
      <c r="H11" s="520">
        <f>+'Participating State'!E7</f>
        <v>0</v>
      </c>
      <c r="I11" s="538"/>
      <c r="J11" s="524"/>
      <c r="K11" s="520">
        <f>+'Participating State'!G7</f>
        <v>0</v>
      </c>
      <c r="L11" s="538"/>
      <c r="M11" s="524"/>
      <c r="N11" s="520">
        <f>+'Participating State'!I7</f>
        <v>0</v>
      </c>
      <c r="O11" s="538"/>
      <c r="P11" s="524"/>
      <c r="Q11" s="520">
        <f>+'Participating State'!K7</f>
        <v>0</v>
      </c>
      <c r="R11" s="538"/>
      <c r="S11" s="524"/>
      <c r="T11" s="520">
        <f>+'Participating State'!M7</f>
        <v>0</v>
      </c>
      <c r="U11" s="538"/>
      <c r="V11" s="524"/>
      <c r="W11" s="520">
        <f>+'Participating State'!O7</f>
        <v>0</v>
      </c>
      <c r="X11" s="538"/>
      <c r="Y11" s="538"/>
      <c r="Z11" s="402"/>
    </row>
    <row r="12" spans="1:27" s="11" customFormat="1" ht="36" customHeight="1" x14ac:dyDescent="0.4">
      <c r="A12" s="24" t="s">
        <v>30</v>
      </c>
      <c r="B12" s="25"/>
      <c r="C12" s="52" t="s">
        <v>31</v>
      </c>
      <c r="D12" s="53" t="s">
        <v>230</v>
      </c>
      <c r="E12" s="52" t="s">
        <v>25</v>
      </c>
      <c r="F12" s="26" t="s">
        <v>231</v>
      </c>
      <c r="G12" s="48" t="s">
        <v>442</v>
      </c>
      <c r="H12" s="52" t="s">
        <v>25</v>
      </c>
      <c r="I12" s="26" t="s">
        <v>231</v>
      </c>
      <c r="J12" s="48" t="s">
        <v>442</v>
      </c>
      <c r="K12" s="52" t="s">
        <v>25</v>
      </c>
      <c r="L12" s="26" t="s">
        <v>231</v>
      </c>
      <c r="M12" s="48" t="s">
        <v>442</v>
      </c>
      <c r="N12" s="52" t="s">
        <v>25</v>
      </c>
      <c r="O12" s="26" t="s">
        <v>231</v>
      </c>
      <c r="P12" s="48" t="s">
        <v>442</v>
      </c>
      <c r="Q12" s="232" t="s">
        <v>25</v>
      </c>
      <c r="R12" s="26" t="s">
        <v>231</v>
      </c>
      <c r="S12" s="48" t="s">
        <v>442</v>
      </c>
      <c r="T12" s="52" t="s">
        <v>25</v>
      </c>
      <c r="U12" s="26" t="s">
        <v>231</v>
      </c>
      <c r="V12" s="48" t="s">
        <v>442</v>
      </c>
      <c r="W12" s="157" t="s">
        <v>25</v>
      </c>
      <c r="X12" s="26" t="s">
        <v>231</v>
      </c>
      <c r="Y12" s="48" t="s">
        <v>442</v>
      </c>
      <c r="Z12" s="310" t="s">
        <v>443</v>
      </c>
    </row>
    <row r="13" spans="1:27" x14ac:dyDescent="0.35">
      <c r="A13" s="536" t="s">
        <v>32</v>
      </c>
      <c r="B13" s="537"/>
      <c r="C13" s="41">
        <v>500000</v>
      </c>
      <c r="D13" s="185">
        <f>(C13*12)*$B$31</f>
        <v>6000000</v>
      </c>
      <c r="E13" s="42">
        <f>ROUND($C$34*E$35,4)</f>
        <v>0.92500000000000004</v>
      </c>
      <c r="F13" s="187">
        <f t="shared" ref="F13:F21" si="0">MAX(ROUND(((E$11)*E13)*$B$31,2),0)</f>
        <v>0</v>
      </c>
      <c r="G13" s="185">
        <f>F13*12</f>
        <v>0</v>
      </c>
      <c r="H13" s="42">
        <f>ROUND($C$34*H$35,4)</f>
        <v>0.83250000000000002</v>
      </c>
      <c r="I13" s="187">
        <f>MAX(ROUND(((H$11)*H13)*$B$31,2),0)</f>
        <v>0</v>
      </c>
      <c r="J13" s="185">
        <f>I13*12</f>
        <v>0</v>
      </c>
      <c r="K13" s="42">
        <f>ROUND($C$34*K$35,4)</f>
        <v>0.74</v>
      </c>
      <c r="L13" s="187">
        <f>MAX(ROUND(((K$11)*K13)*$B$31,2),0)</f>
        <v>0</v>
      </c>
      <c r="M13" s="185">
        <f>L13*12</f>
        <v>0</v>
      </c>
      <c r="N13" s="42">
        <f>ROUND($C$34*N$35,4)</f>
        <v>0.64749999999999996</v>
      </c>
      <c r="O13" s="187">
        <f>MAX(ROUND(((N$11)*N13)*$B$31,2),0)</f>
        <v>0</v>
      </c>
      <c r="P13" s="185">
        <f>O13*12</f>
        <v>0</v>
      </c>
      <c r="Q13" s="42">
        <f>ROUND($C$34*Q$35,4)</f>
        <v>0.60129999999999995</v>
      </c>
      <c r="R13" s="187">
        <f>MAX(ROUND(((Q$11)*Q13)*$B$31,2),0)</f>
        <v>0</v>
      </c>
      <c r="S13" s="185">
        <f>R13*12</f>
        <v>0</v>
      </c>
      <c r="T13" s="42">
        <f>ROUND($C$34*T$35,4)</f>
        <v>0.55500000000000005</v>
      </c>
      <c r="U13" s="187">
        <f>MAX(ROUND(((T$11)*T13)*$B$31,2),0)</f>
        <v>0</v>
      </c>
      <c r="V13" s="185">
        <f>U13*12</f>
        <v>0</v>
      </c>
      <c r="W13" s="42">
        <f>ROUND($C$34*W$35,4)</f>
        <v>0.46250000000000002</v>
      </c>
      <c r="X13" s="187">
        <f>MAX(ROUND(((W$11)*W13)*$B$31,2),0)</f>
        <v>0</v>
      </c>
      <c r="Y13" s="185">
        <f>X13*12</f>
        <v>0</v>
      </c>
      <c r="Z13" s="202">
        <f>D13+G13+J13+M13+P13+S13+V13+Y13</f>
        <v>6000000</v>
      </c>
      <c r="AA13" s="146"/>
    </row>
    <row r="14" spans="1:27" x14ac:dyDescent="0.35">
      <c r="A14" s="536" t="s">
        <v>33</v>
      </c>
      <c r="B14" s="537"/>
      <c r="C14" s="41">
        <f>ROUND(C13*(1+$C$33),2)</f>
        <v>505500</v>
      </c>
      <c r="D14" s="185">
        <f t="shared" ref="D14:D21" si="1">(C14*12)*$B$31</f>
        <v>6066000</v>
      </c>
      <c r="E14" s="42">
        <f>ROUND(E13*((1+$C$33)),4)</f>
        <v>0.93520000000000003</v>
      </c>
      <c r="F14" s="187">
        <f t="shared" si="0"/>
        <v>0</v>
      </c>
      <c r="G14" s="185">
        <f t="shared" ref="G14:G21" si="2">F14*12</f>
        <v>0</v>
      </c>
      <c r="H14" s="42">
        <f>ROUND(H13*((1+$C$33)),4)</f>
        <v>0.8417</v>
      </c>
      <c r="I14" s="187">
        <f t="shared" ref="I14:I21" si="3">MAX(ROUND(((H$11)*H14)*$B$31,2),0)</f>
        <v>0</v>
      </c>
      <c r="J14" s="185">
        <f t="shared" ref="J14:J21" si="4">I14*12</f>
        <v>0</v>
      </c>
      <c r="K14" s="42">
        <f>ROUND(K13*(1+$C$33),4)</f>
        <v>0.74809999999999999</v>
      </c>
      <c r="L14" s="187">
        <f t="shared" ref="L14:L21" si="5">MAX(ROUND(((K$11)*K14)*$B$31,2),0)</f>
        <v>0</v>
      </c>
      <c r="M14" s="185">
        <f t="shared" ref="M14:M21" si="6">L14*12</f>
        <v>0</v>
      </c>
      <c r="N14" s="42">
        <f>ROUND(N13*(1+$C$33),4)</f>
        <v>0.65459999999999996</v>
      </c>
      <c r="O14" s="187">
        <f t="shared" ref="O14:O21" si="7">MAX(ROUND(((N$11)*N14)*$B$31,2),0)</f>
        <v>0</v>
      </c>
      <c r="P14" s="185">
        <f t="shared" ref="P14:P21" si="8">O14*12</f>
        <v>0</v>
      </c>
      <c r="Q14" s="42">
        <f>ROUND(Q13*(1+$C$33),4)</f>
        <v>0.6079</v>
      </c>
      <c r="R14" s="187">
        <f t="shared" ref="R14:R21" si="9">MAX(ROUND(((Q$11)*Q14)*$B$31,2),0)</f>
        <v>0</v>
      </c>
      <c r="S14" s="185">
        <f t="shared" ref="S14:S21" si="10">R14*12</f>
        <v>0</v>
      </c>
      <c r="T14" s="42">
        <f>ROUND(T13*(1+$C$33),4)</f>
        <v>0.56110000000000004</v>
      </c>
      <c r="U14" s="187">
        <f t="shared" ref="U14:U21" si="11">MAX(ROUND(((T$11)*T14)*$B$31,2),0)</f>
        <v>0</v>
      </c>
      <c r="V14" s="185">
        <f t="shared" ref="V14:V21" si="12">U14*12</f>
        <v>0</v>
      </c>
      <c r="W14" s="42">
        <f>ROUND(W13*(1+$C$33),4)</f>
        <v>0.46760000000000002</v>
      </c>
      <c r="X14" s="187">
        <f t="shared" ref="X14:X21" si="13">MAX(ROUND(((W$11)*W14)*$B$31,2),0)</f>
        <v>0</v>
      </c>
      <c r="Y14" s="185">
        <f t="shared" ref="Y14:Y21" si="14">X14*12</f>
        <v>0</v>
      </c>
      <c r="Z14" s="202">
        <f t="shared" ref="Z14:Z21" si="15">D14+G14+J14+M14+P14+S14+V14+Y14</f>
        <v>6066000</v>
      </c>
      <c r="AA14" s="146"/>
    </row>
    <row r="15" spans="1:27" x14ac:dyDescent="0.35">
      <c r="A15" s="536" t="s">
        <v>34</v>
      </c>
      <c r="B15" s="537"/>
      <c r="C15" s="41">
        <f t="shared" ref="C15:C21" si="16">ROUND(C14*(1+$C$33),2)</f>
        <v>511060.5</v>
      </c>
      <c r="D15" s="185">
        <f t="shared" si="1"/>
        <v>6132726</v>
      </c>
      <c r="E15" s="42">
        <f t="shared" ref="E15:E21" si="17">ROUND(E14*(1+$C$33),4)</f>
        <v>0.94550000000000001</v>
      </c>
      <c r="F15" s="187">
        <f t="shared" si="0"/>
        <v>0</v>
      </c>
      <c r="G15" s="185">
        <f t="shared" si="2"/>
        <v>0</v>
      </c>
      <c r="H15" s="42">
        <f t="shared" ref="H15:H21" si="18">ROUND(H14*(1+$C$33),4)</f>
        <v>0.85099999999999998</v>
      </c>
      <c r="I15" s="187">
        <f t="shared" si="3"/>
        <v>0</v>
      </c>
      <c r="J15" s="185">
        <f t="shared" si="4"/>
        <v>0</v>
      </c>
      <c r="K15" s="42">
        <f t="shared" ref="K15:K21" si="19">ROUND(K14*(1+$C$33),4)</f>
        <v>0.75629999999999997</v>
      </c>
      <c r="L15" s="187">
        <f t="shared" si="5"/>
        <v>0</v>
      </c>
      <c r="M15" s="185">
        <f t="shared" si="6"/>
        <v>0</v>
      </c>
      <c r="N15" s="42">
        <f>ROUND(N14*(1+$C$33),4)</f>
        <v>0.66180000000000005</v>
      </c>
      <c r="O15" s="187">
        <f t="shared" si="7"/>
        <v>0</v>
      </c>
      <c r="P15" s="185">
        <f t="shared" si="8"/>
        <v>0</v>
      </c>
      <c r="Q15" s="42">
        <f t="shared" ref="Q15:Q21" si="20">ROUND(Q14*(1+$C$33),4)</f>
        <v>0.61460000000000004</v>
      </c>
      <c r="R15" s="187">
        <f t="shared" si="9"/>
        <v>0</v>
      </c>
      <c r="S15" s="185">
        <f t="shared" si="10"/>
        <v>0</v>
      </c>
      <c r="T15" s="42">
        <f t="shared" ref="T15:T21" si="21">ROUND(T14*(1+$C$33),4)</f>
        <v>0.56730000000000003</v>
      </c>
      <c r="U15" s="187">
        <f t="shared" si="11"/>
        <v>0</v>
      </c>
      <c r="V15" s="185">
        <f t="shared" si="12"/>
        <v>0</v>
      </c>
      <c r="W15" s="42">
        <f t="shared" ref="W15:W21" si="22">ROUND(W14*(1+$C$33),4)</f>
        <v>0.47270000000000001</v>
      </c>
      <c r="X15" s="187">
        <f t="shared" si="13"/>
        <v>0</v>
      </c>
      <c r="Y15" s="185">
        <f t="shared" si="14"/>
        <v>0</v>
      </c>
      <c r="Z15" s="202">
        <f t="shared" si="15"/>
        <v>6132726</v>
      </c>
      <c r="AA15" s="146"/>
    </row>
    <row r="16" spans="1:27" x14ac:dyDescent="0.35">
      <c r="A16" s="536" t="s">
        <v>35</v>
      </c>
      <c r="B16" s="537"/>
      <c r="C16" s="41">
        <f t="shared" si="16"/>
        <v>516682.17</v>
      </c>
      <c r="D16" s="185">
        <f t="shared" si="1"/>
        <v>6200186.04</v>
      </c>
      <c r="E16" s="42">
        <f t="shared" si="17"/>
        <v>0.95589999999999997</v>
      </c>
      <c r="F16" s="187">
        <f t="shared" si="0"/>
        <v>0</v>
      </c>
      <c r="G16" s="185">
        <f t="shared" si="2"/>
        <v>0</v>
      </c>
      <c r="H16" s="42">
        <f t="shared" si="18"/>
        <v>0.86040000000000005</v>
      </c>
      <c r="I16" s="187">
        <f t="shared" si="3"/>
        <v>0</v>
      </c>
      <c r="J16" s="185">
        <f t="shared" si="4"/>
        <v>0</v>
      </c>
      <c r="K16" s="42">
        <f t="shared" si="19"/>
        <v>0.76459999999999995</v>
      </c>
      <c r="L16" s="187">
        <f t="shared" si="5"/>
        <v>0</v>
      </c>
      <c r="M16" s="185">
        <f t="shared" si="6"/>
        <v>0</v>
      </c>
      <c r="N16" s="42">
        <f t="shared" ref="N16:N21" si="23">ROUND(N15*(1+$C$33),4)</f>
        <v>0.66910000000000003</v>
      </c>
      <c r="O16" s="187">
        <f t="shared" si="7"/>
        <v>0</v>
      </c>
      <c r="P16" s="185">
        <f t="shared" si="8"/>
        <v>0</v>
      </c>
      <c r="Q16" s="42">
        <f t="shared" si="20"/>
        <v>0.62139999999999995</v>
      </c>
      <c r="R16" s="187">
        <f t="shared" si="9"/>
        <v>0</v>
      </c>
      <c r="S16" s="185">
        <f t="shared" si="10"/>
        <v>0</v>
      </c>
      <c r="T16" s="42">
        <f t="shared" si="21"/>
        <v>0.57350000000000001</v>
      </c>
      <c r="U16" s="187">
        <f t="shared" si="11"/>
        <v>0</v>
      </c>
      <c r="V16" s="185">
        <f t="shared" si="12"/>
        <v>0</v>
      </c>
      <c r="W16" s="42">
        <f t="shared" si="22"/>
        <v>0.47789999999999999</v>
      </c>
      <c r="X16" s="187">
        <f t="shared" si="13"/>
        <v>0</v>
      </c>
      <c r="Y16" s="185">
        <f t="shared" si="14"/>
        <v>0</v>
      </c>
      <c r="Z16" s="202">
        <f t="shared" si="15"/>
        <v>6200186.04</v>
      </c>
      <c r="AA16" s="146"/>
    </row>
    <row r="17" spans="1:27" x14ac:dyDescent="0.35">
      <c r="A17" s="536" t="s">
        <v>36</v>
      </c>
      <c r="B17" s="537"/>
      <c r="C17" s="41">
        <f t="shared" si="16"/>
        <v>522365.67</v>
      </c>
      <c r="D17" s="185">
        <f t="shared" si="1"/>
        <v>6268388.04</v>
      </c>
      <c r="E17" s="42">
        <f t="shared" si="17"/>
        <v>0.96640000000000004</v>
      </c>
      <c r="F17" s="187">
        <f t="shared" si="0"/>
        <v>0</v>
      </c>
      <c r="G17" s="185">
        <f t="shared" si="2"/>
        <v>0</v>
      </c>
      <c r="H17" s="42">
        <f t="shared" si="18"/>
        <v>0.86990000000000001</v>
      </c>
      <c r="I17" s="187">
        <f t="shared" si="3"/>
        <v>0</v>
      </c>
      <c r="J17" s="185">
        <f t="shared" si="4"/>
        <v>0</v>
      </c>
      <c r="K17" s="42">
        <f>ROUND(K16*(1+$C$33),4)</f>
        <v>0.77300000000000002</v>
      </c>
      <c r="L17" s="187">
        <f t="shared" si="5"/>
        <v>0</v>
      </c>
      <c r="M17" s="185">
        <f t="shared" si="6"/>
        <v>0</v>
      </c>
      <c r="N17" s="42">
        <f t="shared" si="23"/>
        <v>0.67649999999999999</v>
      </c>
      <c r="O17" s="187">
        <f t="shared" si="7"/>
        <v>0</v>
      </c>
      <c r="P17" s="185">
        <f t="shared" si="8"/>
        <v>0</v>
      </c>
      <c r="Q17" s="42">
        <f t="shared" si="20"/>
        <v>0.62819999999999998</v>
      </c>
      <c r="R17" s="187">
        <f t="shared" si="9"/>
        <v>0</v>
      </c>
      <c r="S17" s="185">
        <f t="shared" si="10"/>
        <v>0</v>
      </c>
      <c r="T17" s="42">
        <f t="shared" si="21"/>
        <v>0.57979999999999998</v>
      </c>
      <c r="U17" s="187">
        <f t="shared" si="11"/>
        <v>0</v>
      </c>
      <c r="V17" s="185">
        <f t="shared" si="12"/>
        <v>0</v>
      </c>
      <c r="W17" s="42">
        <f t="shared" si="22"/>
        <v>0.48320000000000002</v>
      </c>
      <c r="X17" s="187">
        <f t="shared" si="13"/>
        <v>0</v>
      </c>
      <c r="Y17" s="185">
        <f t="shared" si="14"/>
        <v>0</v>
      </c>
      <c r="Z17" s="202">
        <f t="shared" si="15"/>
        <v>6268388.04</v>
      </c>
      <c r="AA17" s="146"/>
    </row>
    <row r="18" spans="1:27" x14ac:dyDescent="0.35">
      <c r="A18" s="536" t="s">
        <v>37</v>
      </c>
      <c r="B18" s="537"/>
      <c r="C18" s="41">
        <f t="shared" si="16"/>
        <v>528111.68999999994</v>
      </c>
      <c r="D18" s="185">
        <f t="shared" si="1"/>
        <v>6337340.2799999993</v>
      </c>
      <c r="E18" s="42">
        <f t="shared" si="17"/>
        <v>0.97699999999999998</v>
      </c>
      <c r="F18" s="187">
        <f t="shared" si="0"/>
        <v>0</v>
      </c>
      <c r="G18" s="185">
        <f t="shared" si="2"/>
        <v>0</v>
      </c>
      <c r="H18" s="42">
        <f t="shared" si="18"/>
        <v>0.87949999999999995</v>
      </c>
      <c r="I18" s="187">
        <f t="shared" si="3"/>
        <v>0</v>
      </c>
      <c r="J18" s="185">
        <f t="shared" si="4"/>
        <v>0</v>
      </c>
      <c r="K18" s="42">
        <f t="shared" si="19"/>
        <v>0.78149999999999997</v>
      </c>
      <c r="L18" s="187">
        <f t="shared" si="5"/>
        <v>0</v>
      </c>
      <c r="M18" s="185">
        <f t="shared" si="6"/>
        <v>0</v>
      </c>
      <c r="N18" s="42">
        <f t="shared" si="23"/>
        <v>0.68389999999999995</v>
      </c>
      <c r="O18" s="187">
        <f t="shared" si="7"/>
        <v>0</v>
      </c>
      <c r="P18" s="185">
        <f t="shared" si="8"/>
        <v>0</v>
      </c>
      <c r="Q18" s="42">
        <f t="shared" si="20"/>
        <v>0.6351</v>
      </c>
      <c r="R18" s="187">
        <f t="shared" si="9"/>
        <v>0</v>
      </c>
      <c r="S18" s="185">
        <f t="shared" si="10"/>
        <v>0</v>
      </c>
      <c r="T18" s="42">
        <f t="shared" si="21"/>
        <v>0.58620000000000005</v>
      </c>
      <c r="U18" s="187">
        <f t="shared" si="11"/>
        <v>0</v>
      </c>
      <c r="V18" s="185">
        <f t="shared" si="12"/>
        <v>0</v>
      </c>
      <c r="W18" s="42">
        <f t="shared" si="22"/>
        <v>0.48849999999999999</v>
      </c>
      <c r="X18" s="187">
        <f t="shared" si="13"/>
        <v>0</v>
      </c>
      <c r="Y18" s="185">
        <f t="shared" si="14"/>
        <v>0</v>
      </c>
      <c r="Z18" s="202">
        <f t="shared" si="15"/>
        <v>6337340.2799999993</v>
      </c>
      <c r="AA18" s="146"/>
    </row>
    <row r="19" spans="1:27" x14ac:dyDescent="0.35">
      <c r="A19" s="536" t="s">
        <v>38</v>
      </c>
      <c r="B19" s="537"/>
      <c r="C19" s="41">
        <f t="shared" si="16"/>
        <v>533920.92000000004</v>
      </c>
      <c r="D19" s="185">
        <f t="shared" si="1"/>
        <v>6407051.040000001</v>
      </c>
      <c r="E19" s="42">
        <f t="shared" si="17"/>
        <v>0.98770000000000002</v>
      </c>
      <c r="F19" s="187">
        <f t="shared" si="0"/>
        <v>0</v>
      </c>
      <c r="G19" s="185">
        <f t="shared" si="2"/>
        <v>0</v>
      </c>
      <c r="H19" s="42">
        <f t="shared" si="18"/>
        <v>0.88919999999999999</v>
      </c>
      <c r="I19" s="187">
        <f t="shared" si="3"/>
        <v>0</v>
      </c>
      <c r="J19" s="185">
        <f t="shared" si="4"/>
        <v>0</v>
      </c>
      <c r="K19" s="42">
        <f t="shared" si="19"/>
        <v>0.79010000000000002</v>
      </c>
      <c r="L19" s="187">
        <f t="shared" si="5"/>
        <v>0</v>
      </c>
      <c r="M19" s="185">
        <f t="shared" si="6"/>
        <v>0</v>
      </c>
      <c r="N19" s="42">
        <f t="shared" si="23"/>
        <v>0.69140000000000001</v>
      </c>
      <c r="O19" s="187">
        <f t="shared" si="7"/>
        <v>0</v>
      </c>
      <c r="P19" s="185">
        <f t="shared" si="8"/>
        <v>0</v>
      </c>
      <c r="Q19" s="42">
        <f t="shared" si="20"/>
        <v>0.6421</v>
      </c>
      <c r="R19" s="187">
        <f t="shared" si="9"/>
        <v>0</v>
      </c>
      <c r="S19" s="185">
        <f t="shared" si="10"/>
        <v>0</v>
      </c>
      <c r="T19" s="42">
        <f t="shared" si="21"/>
        <v>0.59260000000000002</v>
      </c>
      <c r="U19" s="187">
        <f t="shared" si="11"/>
        <v>0</v>
      </c>
      <c r="V19" s="185">
        <f t="shared" si="12"/>
        <v>0</v>
      </c>
      <c r="W19" s="42">
        <f t="shared" si="22"/>
        <v>0.49390000000000001</v>
      </c>
      <c r="X19" s="187">
        <f t="shared" si="13"/>
        <v>0</v>
      </c>
      <c r="Y19" s="185">
        <f t="shared" si="14"/>
        <v>0</v>
      </c>
      <c r="Z19" s="202">
        <f t="shared" si="15"/>
        <v>6407051.040000001</v>
      </c>
      <c r="AA19" s="146"/>
    </row>
    <row r="20" spans="1:27" x14ac:dyDescent="0.35">
      <c r="A20" s="536" t="s">
        <v>39</v>
      </c>
      <c r="B20" s="537"/>
      <c r="C20" s="41">
        <f t="shared" si="16"/>
        <v>539794.05000000005</v>
      </c>
      <c r="D20" s="185">
        <f t="shared" si="1"/>
        <v>6477528.6000000006</v>
      </c>
      <c r="E20" s="42">
        <f t="shared" si="17"/>
        <v>0.99860000000000004</v>
      </c>
      <c r="F20" s="187">
        <f t="shared" si="0"/>
        <v>0</v>
      </c>
      <c r="G20" s="185">
        <f t="shared" si="2"/>
        <v>0</v>
      </c>
      <c r="H20" s="42">
        <f t="shared" si="18"/>
        <v>0.89900000000000002</v>
      </c>
      <c r="I20" s="187">
        <f t="shared" si="3"/>
        <v>0</v>
      </c>
      <c r="J20" s="185">
        <f t="shared" si="4"/>
        <v>0</v>
      </c>
      <c r="K20" s="42">
        <f t="shared" si="19"/>
        <v>0.79879999999999995</v>
      </c>
      <c r="L20" s="187">
        <f t="shared" si="5"/>
        <v>0</v>
      </c>
      <c r="M20" s="185">
        <f t="shared" si="6"/>
        <v>0</v>
      </c>
      <c r="N20" s="42">
        <f t="shared" si="23"/>
        <v>0.69899999999999995</v>
      </c>
      <c r="O20" s="187">
        <f t="shared" si="7"/>
        <v>0</v>
      </c>
      <c r="P20" s="185">
        <f t="shared" si="8"/>
        <v>0</v>
      </c>
      <c r="Q20" s="42">
        <f t="shared" si="20"/>
        <v>0.6492</v>
      </c>
      <c r="R20" s="187">
        <f t="shared" si="9"/>
        <v>0</v>
      </c>
      <c r="S20" s="185">
        <f t="shared" si="10"/>
        <v>0</v>
      </c>
      <c r="T20" s="42">
        <f t="shared" si="21"/>
        <v>0.59909999999999997</v>
      </c>
      <c r="U20" s="187">
        <f t="shared" si="11"/>
        <v>0</v>
      </c>
      <c r="V20" s="185">
        <f t="shared" si="12"/>
        <v>0</v>
      </c>
      <c r="W20" s="42">
        <f t="shared" si="22"/>
        <v>0.49930000000000002</v>
      </c>
      <c r="X20" s="187">
        <f t="shared" si="13"/>
        <v>0</v>
      </c>
      <c r="Y20" s="185">
        <f t="shared" si="14"/>
        <v>0</v>
      </c>
      <c r="Z20" s="202">
        <f t="shared" si="15"/>
        <v>6477528.6000000006</v>
      </c>
      <c r="AA20" s="146"/>
    </row>
    <row r="21" spans="1:27" x14ac:dyDescent="0.35">
      <c r="A21" s="536" t="s">
        <v>40</v>
      </c>
      <c r="B21" s="537"/>
      <c r="C21" s="41">
        <f t="shared" si="16"/>
        <v>545731.78</v>
      </c>
      <c r="D21" s="185">
        <f t="shared" si="1"/>
        <v>6548781.3600000003</v>
      </c>
      <c r="E21" s="42">
        <f t="shared" si="17"/>
        <v>1.0096000000000001</v>
      </c>
      <c r="F21" s="187">
        <f t="shared" si="0"/>
        <v>0</v>
      </c>
      <c r="G21" s="185">
        <f t="shared" si="2"/>
        <v>0</v>
      </c>
      <c r="H21" s="42">
        <f t="shared" si="18"/>
        <v>0.90890000000000004</v>
      </c>
      <c r="I21" s="187">
        <f t="shared" si="3"/>
        <v>0</v>
      </c>
      <c r="J21" s="185">
        <f t="shared" si="4"/>
        <v>0</v>
      </c>
      <c r="K21" s="42">
        <f t="shared" si="19"/>
        <v>0.80759999999999998</v>
      </c>
      <c r="L21" s="187">
        <f t="shared" si="5"/>
        <v>0</v>
      </c>
      <c r="M21" s="185">
        <f t="shared" si="6"/>
        <v>0</v>
      </c>
      <c r="N21" s="42">
        <f t="shared" si="23"/>
        <v>0.70669999999999999</v>
      </c>
      <c r="O21" s="187">
        <f t="shared" si="7"/>
        <v>0</v>
      </c>
      <c r="P21" s="185">
        <f t="shared" si="8"/>
        <v>0</v>
      </c>
      <c r="Q21" s="42">
        <f t="shared" si="20"/>
        <v>0.65629999999999999</v>
      </c>
      <c r="R21" s="187">
        <f t="shared" si="9"/>
        <v>0</v>
      </c>
      <c r="S21" s="185">
        <f t="shared" si="10"/>
        <v>0</v>
      </c>
      <c r="T21" s="42">
        <f t="shared" si="21"/>
        <v>0.60570000000000002</v>
      </c>
      <c r="U21" s="187">
        <f t="shared" si="11"/>
        <v>0</v>
      </c>
      <c r="V21" s="185">
        <f t="shared" si="12"/>
        <v>0</v>
      </c>
      <c r="W21" s="42">
        <f t="shared" si="22"/>
        <v>0.50480000000000003</v>
      </c>
      <c r="X21" s="187">
        <f t="shared" si="13"/>
        <v>0</v>
      </c>
      <c r="Y21" s="185">
        <f t="shared" si="14"/>
        <v>0</v>
      </c>
      <c r="Z21" s="202">
        <f t="shared" si="15"/>
        <v>6548781.3600000003</v>
      </c>
      <c r="AA21" s="146"/>
    </row>
    <row r="22" spans="1:27" s="30" customFormat="1" ht="13.9" x14ac:dyDescent="0.4">
      <c r="A22" s="522" t="s">
        <v>320</v>
      </c>
      <c r="B22" s="523"/>
      <c r="C22" s="214"/>
      <c r="D22" s="186">
        <f>SUM(D13:D21)</f>
        <v>56438001.359999999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7">
        <f>D22+G22+J22+M22+P22+S22+V22+Y22</f>
        <v>56438001.359999999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34" t="s">
        <v>319</v>
      </c>
      <c r="B24" s="535"/>
      <c r="C24" s="175">
        <f>Z22</f>
        <v>56438001.359999999</v>
      </c>
      <c r="D24" s="54"/>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5" t="s">
        <v>49</v>
      </c>
      <c r="B26" s="62"/>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8"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8"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8"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8"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8"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6" t="s">
        <v>27</v>
      </c>
      <c r="B33" s="14"/>
      <c r="C33" s="44">
        <v>1.0999999999999999E-2</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6" t="s">
        <v>28</v>
      </c>
      <c r="B34" s="14"/>
      <c r="C34" s="67">
        <v>0.92500000000000004</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8" t="s">
        <v>103</v>
      </c>
      <c r="B35" s="37"/>
      <c r="C35" s="37"/>
      <c r="D35" s="37"/>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7"/>
      <c r="Z35" s="39"/>
    </row>
  </sheetData>
  <mergeCells count="29">
    <mergeCell ref="A17:B17"/>
    <mergeCell ref="T11:V11"/>
    <mergeCell ref="W11:Y11"/>
    <mergeCell ref="Q11:S11"/>
    <mergeCell ref="A6:Z6"/>
    <mergeCell ref="C8:D8"/>
    <mergeCell ref="E8:G8"/>
    <mergeCell ref="H8:J8"/>
    <mergeCell ref="K8:M8"/>
    <mergeCell ref="N8:P8"/>
    <mergeCell ref="Q8:S8"/>
    <mergeCell ref="T8:V8"/>
    <mergeCell ref="W8:Y8"/>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s>
  <pageMargins left="0.25" right="0.25" top="0.75" bottom="0.75" header="0.3" footer="0.3"/>
  <pageSetup paperSize="5" scale="35"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40" customFormat="1" ht="40.5" customHeight="1" x14ac:dyDescent="0.5">
      <c r="A3" s="527" t="s">
        <v>340</v>
      </c>
      <c r="B3" s="527"/>
      <c r="C3" s="527"/>
      <c r="D3" s="527"/>
      <c r="E3" s="527"/>
      <c r="F3" s="527"/>
      <c r="G3" s="527"/>
      <c r="H3" s="527"/>
      <c r="I3" s="527"/>
      <c r="J3" s="527"/>
      <c r="K3" s="527"/>
      <c r="L3" s="527"/>
      <c r="M3" s="527"/>
      <c r="N3" s="527"/>
      <c r="O3" s="527"/>
      <c r="P3" s="527"/>
      <c r="Q3" s="527"/>
      <c r="R3" s="51"/>
      <c r="S3" s="59"/>
      <c r="T3" s="59"/>
    </row>
    <row r="5" spans="1:26" ht="13.9" thickBot="1" x14ac:dyDescent="0.4"/>
    <row r="6" spans="1:26" ht="14.25" customHeight="1" x14ac:dyDescent="0.4">
      <c r="A6" s="528" t="s">
        <v>289</v>
      </c>
      <c r="B6" s="529"/>
      <c r="C6" s="529"/>
      <c r="D6" s="529"/>
      <c r="E6" s="529"/>
      <c r="F6" s="529"/>
      <c r="G6" s="529"/>
      <c r="H6" s="529"/>
      <c r="I6" s="529"/>
      <c r="J6" s="529"/>
      <c r="K6" s="529"/>
      <c r="L6" s="529"/>
      <c r="M6" s="529"/>
      <c r="N6" s="529"/>
      <c r="O6" s="529"/>
      <c r="P6" s="529"/>
      <c r="Q6" s="530"/>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5"/>
      <c r="B8" s="542"/>
      <c r="C8" s="18"/>
      <c r="D8" s="531" t="s">
        <v>9</v>
      </c>
      <c r="E8" s="532"/>
      <c r="F8" s="531" t="s">
        <v>10</v>
      </c>
      <c r="G8" s="532"/>
      <c r="H8" s="531" t="s">
        <v>11</v>
      </c>
      <c r="I8" s="532"/>
      <c r="J8" s="531" t="s">
        <v>12</v>
      </c>
      <c r="K8" s="532"/>
      <c r="L8" s="531" t="s">
        <v>13</v>
      </c>
      <c r="M8" s="532"/>
      <c r="N8" s="531" t="s">
        <v>14</v>
      </c>
      <c r="O8" s="532"/>
      <c r="P8" s="531" t="s">
        <v>15</v>
      </c>
      <c r="Q8" s="533"/>
      <c r="R8" s="13"/>
    </row>
    <row r="9" spans="1:26" ht="15" hidden="1" customHeight="1" x14ac:dyDescent="0.4">
      <c r="A9" s="45"/>
      <c r="B9" s="46"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2"/>
      <c r="B10" s="523"/>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7" customFormat="1" ht="13.9" x14ac:dyDescent="0.4">
      <c r="A11" s="547" t="s">
        <v>44</v>
      </c>
      <c r="B11" s="548"/>
      <c r="C11" s="549"/>
      <c r="D11" s="520">
        <f>+IF('Participating State'!C7&gt;0,'Participating State'!$B$21,0)</f>
        <v>0</v>
      </c>
      <c r="E11" s="524"/>
      <c r="F11" s="520">
        <f>+IF('Participating State'!E7&gt;0,'Participating State'!$B$21,0)</f>
        <v>0</v>
      </c>
      <c r="G11" s="524"/>
      <c r="H11" s="520">
        <f>+IF('Participating State'!G7&gt;0,'Participating State'!$B$21,0)</f>
        <v>0</v>
      </c>
      <c r="I11" s="524"/>
      <c r="J11" s="520">
        <f>+IF('Participating State'!I7&gt;0,'Participating State'!$B$21,0)</f>
        <v>0</v>
      </c>
      <c r="K11" s="524"/>
      <c r="L11" s="520">
        <f>+IF('Participating State'!K7&gt;0,'Participating State'!$B$21,0)</f>
        <v>0</v>
      </c>
      <c r="M11" s="524"/>
      <c r="N11" s="520">
        <f>+IF('Participating State'!M7&gt;0,'Participating State'!$B$21,0)</f>
        <v>0</v>
      </c>
      <c r="O11" s="524"/>
      <c r="P11" s="543">
        <f>+IF('Participating State'!O7&gt;0,'Participating State'!$B$21,0)</f>
        <v>0</v>
      </c>
      <c r="Q11" s="544"/>
      <c r="R11" s="110"/>
    </row>
    <row r="12" spans="1:26" s="11" customFormat="1" ht="23.65" x14ac:dyDescent="0.4">
      <c r="A12" s="545"/>
      <c r="B12" s="546"/>
      <c r="C12" s="18"/>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111"/>
    </row>
    <row r="13" spans="1:26" ht="13.9" x14ac:dyDescent="0.4">
      <c r="A13" s="525" t="s">
        <v>42</v>
      </c>
      <c r="B13" s="542"/>
      <c r="C13" s="526"/>
      <c r="D13" s="49">
        <f>ROUND(C25*D$26,4)</f>
        <v>95</v>
      </c>
      <c r="E13" s="192">
        <f>(D$11*B23)*D13</f>
        <v>0</v>
      </c>
      <c r="F13" s="29">
        <f>ROUND(C25*F$26,4)</f>
        <v>95</v>
      </c>
      <c r="G13" s="192">
        <f>(F13*B23)*F$11</f>
        <v>0</v>
      </c>
      <c r="H13" s="29">
        <f>ROUND(C25*H$26,4)</f>
        <v>95</v>
      </c>
      <c r="I13" s="192">
        <f>(H13*B23)*H$11</f>
        <v>0</v>
      </c>
      <c r="J13" s="29">
        <f>ROUND(C25*J$26,4)</f>
        <v>95</v>
      </c>
      <c r="K13" s="192">
        <f>(J13*B23)*J$11</f>
        <v>0</v>
      </c>
      <c r="L13" s="29">
        <f>ROUND(C25*L$26,4)</f>
        <v>95</v>
      </c>
      <c r="M13" s="192">
        <f>(L13*B23)*L$11</f>
        <v>0</v>
      </c>
      <c r="N13" s="29">
        <f>ROUND(C25*N$26,4)</f>
        <v>95</v>
      </c>
      <c r="O13" s="192">
        <f>(N13*B23)*N$11</f>
        <v>0</v>
      </c>
      <c r="P13" s="29">
        <f>ROUND(C25*P$26,4)</f>
        <v>95</v>
      </c>
      <c r="Q13" s="193">
        <f>(P13*B23)*P$11</f>
        <v>0</v>
      </c>
      <c r="R13" s="13"/>
      <c r="S13" s="11"/>
    </row>
    <row r="14" spans="1:26" s="30" customFormat="1" ht="13.9" x14ac:dyDescent="0.4">
      <c r="A14" s="522" t="s">
        <v>321</v>
      </c>
      <c r="B14" s="523"/>
      <c r="C14" s="540"/>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34" t="s">
        <v>322</v>
      </c>
      <c r="B16" s="535"/>
      <c r="C16" s="175">
        <f>SUM(E14:Q14)</f>
        <v>0</v>
      </c>
      <c r="D16" s="63"/>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5" t="s">
        <v>49</v>
      </c>
      <c r="B18" s="62"/>
      <c r="C18" s="14"/>
      <c r="D18" s="14"/>
      <c r="E18" s="14"/>
      <c r="F18" s="14"/>
      <c r="G18" s="14"/>
      <c r="H18" s="14"/>
      <c r="I18" s="14"/>
      <c r="J18" s="14"/>
      <c r="K18" s="14"/>
      <c r="L18" s="14"/>
      <c r="M18" s="14"/>
      <c r="N18" s="14"/>
      <c r="O18" s="14"/>
      <c r="P18" s="14"/>
      <c r="Q18" s="15"/>
      <c r="R18" s="13"/>
    </row>
    <row r="19" spans="1:18" ht="13.9" x14ac:dyDescent="0.4">
      <c r="A19" s="68"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8"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8" t="s">
        <v>47</v>
      </c>
      <c r="B21" s="173">
        <f>B20-B19</f>
        <v>0</v>
      </c>
      <c r="C21" s="14"/>
      <c r="D21" s="14"/>
      <c r="E21" s="14"/>
      <c r="F21" s="14"/>
      <c r="G21" s="14"/>
      <c r="H21" s="14"/>
      <c r="I21" s="14"/>
      <c r="J21" s="14"/>
      <c r="K21" s="14"/>
      <c r="L21" s="14"/>
      <c r="M21" s="14"/>
      <c r="N21" s="14"/>
      <c r="O21" s="14"/>
      <c r="P21" s="14"/>
      <c r="Q21" s="15"/>
      <c r="R21" s="13"/>
    </row>
    <row r="22" spans="1:18" ht="13.9" x14ac:dyDescent="0.4">
      <c r="A22" s="68" t="s">
        <v>85</v>
      </c>
      <c r="B22" s="173">
        <f>IFERROR(B21/B19,0)</f>
        <v>0</v>
      </c>
      <c r="C22" s="14"/>
      <c r="D22" s="14"/>
      <c r="E22" s="14"/>
      <c r="F22" s="14"/>
      <c r="G22" s="14"/>
      <c r="H22" s="14"/>
      <c r="I22" s="14"/>
      <c r="J22" s="14"/>
      <c r="K22" s="14"/>
      <c r="L22" s="14"/>
      <c r="M22" s="14"/>
      <c r="N22" s="14"/>
      <c r="O22" s="14"/>
      <c r="P22" s="14"/>
      <c r="Q22" s="15"/>
      <c r="R22" s="13"/>
    </row>
    <row r="23" spans="1:18" ht="13.9" x14ac:dyDescent="0.4">
      <c r="A23" s="68"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0">
        <v>95</v>
      </c>
      <c r="D25" s="14"/>
      <c r="E25" s="14"/>
      <c r="F25" s="14"/>
      <c r="G25" s="14"/>
      <c r="H25" s="14"/>
      <c r="I25" s="14"/>
      <c r="J25" s="14"/>
      <c r="K25" s="14"/>
      <c r="L25" s="14"/>
      <c r="M25" s="14"/>
      <c r="N25" s="14"/>
      <c r="O25" s="14"/>
      <c r="P25" s="14"/>
      <c r="Q25" s="15"/>
      <c r="R25" s="13"/>
    </row>
    <row r="26" spans="1:18" ht="13.9" thickBot="1" x14ac:dyDescent="0.4">
      <c r="A26" s="58" t="s">
        <v>103</v>
      </c>
      <c r="B26" s="37"/>
      <c r="C26" s="37"/>
      <c r="D26" s="38">
        <v>1</v>
      </c>
      <c r="E26" s="37"/>
      <c r="F26" s="38">
        <v>1</v>
      </c>
      <c r="G26" s="37"/>
      <c r="H26" s="38">
        <v>1</v>
      </c>
      <c r="I26" s="37"/>
      <c r="J26" s="38">
        <v>1</v>
      </c>
      <c r="K26" s="37"/>
      <c r="L26" s="38">
        <v>1</v>
      </c>
      <c r="M26" s="37"/>
      <c r="N26" s="38">
        <v>1</v>
      </c>
      <c r="O26" s="37"/>
      <c r="P26" s="38">
        <v>1</v>
      </c>
      <c r="Q26" s="39"/>
      <c r="R26" s="13"/>
    </row>
    <row r="28" spans="1:18" ht="54" customHeight="1" x14ac:dyDescent="0.35">
      <c r="A28" s="541" t="s">
        <v>413</v>
      </c>
      <c r="B28" s="541"/>
      <c r="C28" s="541"/>
      <c r="D28" s="541"/>
      <c r="E28" s="541"/>
      <c r="F28" s="541"/>
      <c r="G28" s="541"/>
      <c r="H28" s="541"/>
      <c r="I28" s="541"/>
      <c r="J28" s="541"/>
      <c r="K28" s="541"/>
      <c r="L28" s="541"/>
      <c r="M28" s="541"/>
      <c r="N28" s="541"/>
      <c r="O28" s="541"/>
      <c r="P28" s="541"/>
      <c r="Q28" s="541"/>
      <c r="R28" s="109"/>
    </row>
  </sheetData>
  <mergeCells count="25">
    <mergeCell ref="A16:B16"/>
    <mergeCell ref="A13:C13"/>
    <mergeCell ref="L11:M11"/>
    <mergeCell ref="N11:O11"/>
    <mergeCell ref="P11:Q11"/>
    <mergeCell ref="A12:B12"/>
    <mergeCell ref="H11:I11"/>
    <mergeCell ref="J11:K11"/>
    <mergeCell ref="A11:C11"/>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s>
  <pageMargins left="0.25" right="0.25" top="0.75" bottom="0.75" header="0.3" footer="0.3"/>
  <pageSetup paperSize="5" scale="57" fitToHeight="0" orientation="landscape" r:id="rId1"/>
  <headerFooter>
    <oddFooter>&amp;L&amp;F&amp;C&amp;A&amp;Rpage &amp;P of &amp;N</oddFooter>
  </headerFooter>
  <ignoredErrors>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7"/>
  <sheetViews>
    <sheetView zoomScale="85" zoomScaleNormal="85" workbookViewId="0">
      <selection activeCell="B35" sqref="B35"/>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27" t="s">
        <v>341</v>
      </c>
      <c r="B3" s="527"/>
      <c r="C3" s="527"/>
      <c r="D3" s="527"/>
      <c r="E3" s="527"/>
      <c r="F3" s="527"/>
      <c r="G3" s="527"/>
      <c r="H3" s="527"/>
      <c r="I3" s="527"/>
      <c r="J3" s="527"/>
      <c r="K3" s="527"/>
      <c r="L3" s="527"/>
      <c r="M3" s="527"/>
      <c r="N3" s="527"/>
      <c r="O3" s="527"/>
      <c r="P3" s="527"/>
      <c r="Q3" s="527"/>
      <c r="R3" s="527"/>
      <c r="S3" s="51"/>
      <c r="T3" s="51"/>
      <c r="U3" s="51"/>
    </row>
    <row r="5" spans="1:21" ht="13.9" thickBot="1" x14ac:dyDescent="0.4"/>
    <row r="6" spans="1:21" ht="14.25" customHeight="1" x14ac:dyDescent="0.4">
      <c r="A6" s="528" t="s">
        <v>239</v>
      </c>
      <c r="B6" s="529"/>
      <c r="C6" s="529"/>
      <c r="D6" s="529"/>
      <c r="E6" s="529"/>
      <c r="F6" s="529"/>
      <c r="G6" s="529"/>
      <c r="H6" s="529"/>
      <c r="I6" s="529"/>
      <c r="J6" s="529"/>
      <c r="K6" s="529"/>
      <c r="L6" s="529"/>
      <c r="M6" s="529"/>
      <c r="N6" s="529"/>
      <c r="O6" s="529"/>
      <c r="P6" s="529"/>
      <c r="Q6" s="529"/>
      <c r="R6" s="530"/>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31" t="s">
        <v>9</v>
      </c>
      <c r="E8" s="532"/>
      <c r="F8" s="531" t="s">
        <v>10</v>
      </c>
      <c r="G8" s="532"/>
      <c r="H8" s="531" t="s">
        <v>11</v>
      </c>
      <c r="I8" s="532"/>
      <c r="J8" s="531" t="s">
        <v>12</v>
      </c>
      <c r="K8" s="532"/>
      <c r="L8" s="531" t="s">
        <v>13</v>
      </c>
      <c r="M8" s="532"/>
      <c r="N8" s="531" t="s">
        <v>14</v>
      </c>
      <c r="O8" s="532"/>
      <c r="P8" s="531" t="s">
        <v>15</v>
      </c>
      <c r="Q8" s="533"/>
      <c r="R8" s="156" t="s">
        <v>205</v>
      </c>
    </row>
    <row r="9" spans="1:21" ht="15" hidden="1" customHeight="1" x14ac:dyDescent="0.4">
      <c r="A9" s="45"/>
      <c r="B9" s="46"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2" t="s">
        <v>105</v>
      </c>
      <c r="B10" s="523"/>
      <c r="C10" s="523"/>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5" t="s">
        <v>45</v>
      </c>
      <c r="B11" s="542"/>
      <c r="C11" s="542"/>
      <c r="D11" s="520">
        <f>+IF('Participating State'!C7&gt;0,'Participating State'!$B$22,0)</f>
        <v>0</v>
      </c>
      <c r="E11" s="524"/>
      <c r="F11" s="520">
        <f>+IF('Participating State'!E7&gt;0,'Participating State'!$B$22,0)</f>
        <v>0</v>
      </c>
      <c r="G11" s="524"/>
      <c r="H11" s="520">
        <f>+IF('Participating State'!G7&gt;0,'Participating State'!$B$22,0)</f>
        <v>0</v>
      </c>
      <c r="I11" s="524"/>
      <c r="J11" s="520">
        <f>+IF('Participating State'!I7&gt;0,'Participating State'!$B$22,0)</f>
        <v>0</v>
      </c>
      <c r="K11" s="524"/>
      <c r="L11" s="520">
        <f>+IF('Participating State'!K7&gt;0,'Participating State'!$B$22,0)</f>
        <v>0</v>
      </c>
      <c r="M11" s="524"/>
      <c r="N11" s="520">
        <f>+IF('Participating State'!M7&gt;0,'Participating State'!$B$22,0)</f>
        <v>0</v>
      </c>
      <c r="O11" s="524"/>
      <c r="P11" s="543">
        <f>+IF('Participating State'!O7&gt;0,'Participating State'!$B$22,0)</f>
        <v>0</v>
      </c>
      <c r="Q11" s="544"/>
      <c r="R11" s="201"/>
      <c r="S11" s="12"/>
    </row>
    <row r="12" spans="1:21" s="11" customFormat="1" ht="23.65" x14ac:dyDescent="0.4">
      <c r="A12" s="554" t="s">
        <v>30</v>
      </c>
      <c r="B12" s="555"/>
      <c r="C12" s="555"/>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28" t="s">
        <v>217</v>
      </c>
      <c r="S12" s="12"/>
    </row>
    <row r="13" spans="1:21" x14ac:dyDescent="0.35">
      <c r="A13" s="550" t="s">
        <v>32</v>
      </c>
      <c r="B13" s="551"/>
      <c r="C13" s="551"/>
      <c r="D13" s="113">
        <f>ROUND($C$34*D$35,4)</f>
        <v>95</v>
      </c>
      <c r="E13" s="192">
        <f t="shared" ref="E13:E21" si="0">(D13*$B$31)*D$11</f>
        <v>0</v>
      </c>
      <c r="F13" s="113">
        <f>ROUND($C$34*F$35,4)</f>
        <v>95</v>
      </c>
      <c r="G13" s="192">
        <f t="shared" ref="G13:G21" si="1">(F13*$B$31)*F$11</f>
        <v>0</v>
      </c>
      <c r="H13" s="113">
        <f>ROUND($C$34*H$35,4)</f>
        <v>95</v>
      </c>
      <c r="I13" s="192">
        <f t="shared" ref="I13:I21" si="2">(H13*$B$31)*H$11</f>
        <v>0</v>
      </c>
      <c r="J13" s="113">
        <f>ROUND($C$34*J$35,4)</f>
        <v>95</v>
      </c>
      <c r="K13" s="192">
        <f t="shared" ref="K13:K21" si="3">(J13*$B$31)*J$11</f>
        <v>0</v>
      </c>
      <c r="L13" s="113">
        <f>ROUND($C$34*L$35,4)</f>
        <v>95</v>
      </c>
      <c r="M13" s="192">
        <f t="shared" ref="M13:M21" si="4">(L13*$B$31)*L$11</f>
        <v>0</v>
      </c>
      <c r="N13" s="113">
        <f>ROUND($C$34*N$35,4)</f>
        <v>95</v>
      </c>
      <c r="O13" s="192">
        <f t="shared" ref="O13:O21" si="5">(N13*$B$31)*N$11</f>
        <v>0</v>
      </c>
      <c r="P13" s="113">
        <f>ROUND($C$34*P$35,4)</f>
        <v>95</v>
      </c>
      <c r="Q13" s="192">
        <f t="shared" ref="Q13:Q21" si="6">(P13*$B$31)*P$11</f>
        <v>0</v>
      </c>
      <c r="R13" s="202">
        <f>E13+G13+I13+K13+M13+O13+Q13</f>
        <v>0</v>
      </c>
      <c r="T13" s="11"/>
    </row>
    <row r="14" spans="1:21" x14ac:dyDescent="0.35">
      <c r="A14" s="550" t="s">
        <v>33</v>
      </c>
      <c r="B14" s="551"/>
      <c r="C14" s="551"/>
      <c r="D14" s="29">
        <f>ROUND(D13*(1+$C$33),4)</f>
        <v>96.9</v>
      </c>
      <c r="E14" s="192">
        <f t="shared" si="0"/>
        <v>0</v>
      </c>
      <c r="F14" s="29">
        <f>ROUND(F13*(1+$C$33),4)</f>
        <v>96.9</v>
      </c>
      <c r="G14" s="192">
        <f t="shared" si="1"/>
        <v>0</v>
      </c>
      <c r="H14" s="29">
        <f>ROUND(H13*(1+$C$33),4)</f>
        <v>96.9</v>
      </c>
      <c r="I14" s="192">
        <f t="shared" si="2"/>
        <v>0</v>
      </c>
      <c r="J14" s="29">
        <f>ROUND(J13*(1+$C$33),4)</f>
        <v>96.9</v>
      </c>
      <c r="K14" s="192">
        <f t="shared" si="3"/>
        <v>0</v>
      </c>
      <c r="L14" s="29">
        <f>ROUND(L13*(1+$C$33),4)</f>
        <v>96.9</v>
      </c>
      <c r="M14" s="192">
        <f t="shared" si="4"/>
        <v>0</v>
      </c>
      <c r="N14" s="29">
        <f>ROUND(N13*(1+$C$33),4)</f>
        <v>96.9</v>
      </c>
      <c r="O14" s="192">
        <f t="shared" si="5"/>
        <v>0</v>
      </c>
      <c r="P14" s="29">
        <f>ROUND(P13*(1+$C$33),4)</f>
        <v>96.9</v>
      </c>
      <c r="Q14" s="192">
        <f t="shared" si="6"/>
        <v>0</v>
      </c>
      <c r="R14" s="202">
        <f t="shared" ref="R14:R22" si="7">E14+G14+I14+K14+M14+O14+Q14</f>
        <v>0</v>
      </c>
    </row>
    <row r="15" spans="1:21" x14ac:dyDescent="0.35">
      <c r="A15" s="550" t="s">
        <v>34</v>
      </c>
      <c r="B15" s="551"/>
      <c r="C15" s="551"/>
      <c r="D15" s="29">
        <f>ROUND(D14*(1+$C$33),4)</f>
        <v>98.837999999999994</v>
      </c>
      <c r="E15" s="192">
        <f t="shared" si="0"/>
        <v>0</v>
      </c>
      <c r="F15" s="29">
        <f>ROUND(F14*(1+$C$33),4)</f>
        <v>98.837999999999994</v>
      </c>
      <c r="G15" s="192">
        <f t="shared" si="1"/>
        <v>0</v>
      </c>
      <c r="H15" s="29">
        <f t="shared" ref="H15:H21" si="8">ROUND(H14*(1+$C$33),4)</f>
        <v>98.837999999999994</v>
      </c>
      <c r="I15" s="192">
        <f t="shared" si="2"/>
        <v>0</v>
      </c>
      <c r="J15" s="29">
        <f t="shared" ref="J15:J21" si="9">ROUND(J14*(1+$C$33),4)</f>
        <v>98.837999999999994</v>
      </c>
      <c r="K15" s="192">
        <f t="shared" si="3"/>
        <v>0</v>
      </c>
      <c r="L15" s="29">
        <f t="shared" ref="L15:L21" si="10">ROUND(L14*(1+$C$33),4)</f>
        <v>98.837999999999994</v>
      </c>
      <c r="M15" s="192">
        <f t="shared" si="4"/>
        <v>0</v>
      </c>
      <c r="N15" s="29">
        <f t="shared" ref="N15:P21" si="11">ROUND(N14*(1+$C$33),4)</f>
        <v>98.837999999999994</v>
      </c>
      <c r="O15" s="192">
        <f t="shared" si="5"/>
        <v>0</v>
      </c>
      <c r="P15" s="29">
        <f t="shared" si="11"/>
        <v>98.837999999999994</v>
      </c>
      <c r="Q15" s="192">
        <f t="shared" si="6"/>
        <v>0</v>
      </c>
      <c r="R15" s="202">
        <f t="shared" si="7"/>
        <v>0</v>
      </c>
    </row>
    <row r="16" spans="1:21" x14ac:dyDescent="0.35">
      <c r="A16" s="550" t="s">
        <v>35</v>
      </c>
      <c r="B16" s="551"/>
      <c r="C16" s="551"/>
      <c r="D16" s="29">
        <f t="shared" ref="D16:F21" si="12">ROUND(D15*(1+$C$33),4)</f>
        <v>100.81480000000001</v>
      </c>
      <c r="E16" s="192">
        <f t="shared" si="0"/>
        <v>0</v>
      </c>
      <c r="F16" s="29">
        <f t="shared" si="12"/>
        <v>100.81480000000001</v>
      </c>
      <c r="G16" s="192">
        <f t="shared" si="1"/>
        <v>0</v>
      </c>
      <c r="H16" s="29">
        <f t="shared" si="8"/>
        <v>100.81480000000001</v>
      </c>
      <c r="I16" s="192">
        <f t="shared" si="2"/>
        <v>0</v>
      </c>
      <c r="J16" s="29">
        <f t="shared" si="9"/>
        <v>100.81480000000001</v>
      </c>
      <c r="K16" s="192">
        <f t="shared" si="3"/>
        <v>0</v>
      </c>
      <c r="L16" s="29">
        <f t="shared" si="10"/>
        <v>100.81480000000001</v>
      </c>
      <c r="M16" s="192">
        <f t="shared" si="4"/>
        <v>0</v>
      </c>
      <c r="N16" s="29">
        <f t="shared" si="11"/>
        <v>100.81480000000001</v>
      </c>
      <c r="O16" s="192">
        <f t="shared" si="5"/>
        <v>0</v>
      </c>
      <c r="P16" s="29">
        <f t="shared" si="11"/>
        <v>100.81480000000001</v>
      </c>
      <c r="Q16" s="192">
        <f t="shared" si="6"/>
        <v>0</v>
      </c>
      <c r="R16" s="202">
        <f t="shared" si="7"/>
        <v>0</v>
      </c>
    </row>
    <row r="17" spans="1:19" x14ac:dyDescent="0.35">
      <c r="A17" s="550" t="s">
        <v>36</v>
      </c>
      <c r="B17" s="551"/>
      <c r="C17" s="551"/>
      <c r="D17" s="29">
        <f t="shared" si="12"/>
        <v>102.83110000000001</v>
      </c>
      <c r="E17" s="192">
        <f t="shared" si="0"/>
        <v>0</v>
      </c>
      <c r="F17" s="29">
        <f t="shared" si="12"/>
        <v>102.83110000000001</v>
      </c>
      <c r="G17" s="192">
        <f t="shared" si="1"/>
        <v>0</v>
      </c>
      <c r="H17" s="29">
        <f t="shared" si="8"/>
        <v>102.83110000000001</v>
      </c>
      <c r="I17" s="192">
        <f t="shared" si="2"/>
        <v>0</v>
      </c>
      <c r="J17" s="29">
        <f t="shared" si="9"/>
        <v>102.83110000000001</v>
      </c>
      <c r="K17" s="192">
        <f t="shared" si="3"/>
        <v>0</v>
      </c>
      <c r="L17" s="29">
        <f t="shared" si="10"/>
        <v>102.83110000000001</v>
      </c>
      <c r="M17" s="192">
        <f t="shared" si="4"/>
        <v>0</v>
      </c>
      <c r="N17" s="29">
        <f t="shared" si="11"/>
        <v>102.83110000000001</v>
      </c>
      <c r="O17" s="192">
        <f t="shared" si="5"/>
        <v>0</v>
      </c>
      <c r="P17" s="29">
        <f t="shared" si="11"/>
        <v>102.83110000000001</v>
      </c>
      <c r="Q17" s="192">
        <f t="shared" si="6"/>
        <v>0</v>
      </c>
      <c r="R17" s="202">
        <f t="shared" si="7"/>
        <v>0</v>
      </c>
    </row>
    <row r="18" spans="1:19" x14ac:dyDescent="0.35">
      <c r="A18" s="550" t="s">
        <v>37</v>
      </c>
      <c r="B18" s="551"/>
      <c r="C18" s="551"/>
      <c r="D18" s="29">
        <f t="shared" si="12"/>
        <v>104.8877</v>
      </c>
      <c r="E18" s="192">
        <f t="shared" si="0"/>
        <v>0</v>
      </c>
      <c r="F18" s="29">
        <f t="shared" si="12"/>
        <v>104.8877</v>
      </c>
      <c r="G18" s="192">
        <f t="shared" si="1"/>
        <v>0</v>
      </c>
      <c r="H18" s="29">
        <f t="shared" si="8"/>
        <v>104.8877</v>
      </c>
      <c r="I18" s="192">
        <f t="shared" si="2"/>
        <v>0</v>
      </c>
      <c r="J18" s="29">
        <f t="shared" si="9"/>
        <v>104.8877</v>
      </c>
      <c r="K18" s="192">
        <f t="shared" si="3"/>
        <v>0</v>
      </c>
      <c r="L18" s="29">
        <f t="shared" si="10"/>
        <v>104.8877</v>
      </c>
      <c r="M18" s="192">
        <f t="shared" si="4"/>
        <v>0</v>
      </c>
      <c r="N18" s="29">
        <f t="shared" si="11"/>
        <v>104.8877</v>
      </c>
      <c r="O18" s="192">
        <f t="shared" si="5"/>
        <v>0</v>
      </c>
      <c r="P18" s="29">
        <f t="shared" si="11"/>
        <v>104.8877</v>
      </c>
      <c r="Q18" s="192">
        <f t="shared" si="6"/>
        <v>0</v>
      </c>
      <c r="R18" s="202">
        <f t="shared" si="7"/>
        <v>0</v>
      </c>
    </row>
    <row r="19" spans="1:19" x14ac:dyDescent="0.35">
      <c r="A19" s="552" t="s">
        <v>38</v>
      </c>
      <c r="B19" s="553"/>
      <c r="C19" s="553"/>
      <c r="D19" s="29">
        <f t="shared" si="12"/>
        <v>106.9855</v>
      </c>
      <c r="E19" s="192">
        <f t="shared" si="0"/>
        <v>0</v>
      </c>
      <c r="F19" s="29">
        <f t="shared" si="12"/>
        <v>106.9855</v>
      </c>
      <c r="G19" s="192">
        <f t="shared" si="1"/>
        <v>0</v>
      </c>
      <c r="H19" s="29">
        <f t="shared" si="8"/>
        <v>106.9855</v>
      </c>
      <c r="I19" s="192">
        <f t="shared" si="2"/>
        <v>0</v>
      </c>
      <c r="J19" s="29">
        <f t="shared" si="9"/>
        <v>106.9855</v>
      </c>
      <c r="K19" s="192">
        <f t="shared" si="3"/>
        <v>0</v>
      </c>
      <c r="L19" s="29">
        <f t="shared" si="10"/>
        <v>106.9855</v>
      </c>
      <c r="M19" s="192">
        <f t="shared" si="4"/>
        <v>0</v>
      </c>
      <c r="N19" s="29">
        <f t="shared" si="11"/>
        <v>106.9855</v>
      </c>
      <c r="O19" s="192">
        <f t="shared" si="5"/>
        <v>0</v>
      </c>
      <c r="P19" s="29">
        <f t="shared" si="11"/>
        <v>106.9855</v>
      </c>
      <c r="Q19" s="192">
        <f t="shared" si="6"/>
        <v>0</v>
      </c>
      <c r="R19" s="202">
        <f t="shared" si="7"/>
        <v>0</v>
      </c>
    </row>
    <row r="20" spans="1:19" x14ac:dyDescent="0.35">
      <c r="A20" s="552" t="s">
        <v>39</v>
      </c>
      <c r="B20" s="553"/>
      <c r="C20" s="553"/>
      <c r="D20" s="29">
        <f t="shared" si="12"/>
        <v>109.12520000000001</v>
      </c>
      <c r="E20" s="192">
        <f t="shared" si="0"/>
        <v>0</v>
      </c>
      <c r="F20" s="29">
        <f t="shared" si="12"/>
        <v>109.12520000000001</v>
      </c>
      <c r="G20" s="192">
        <f t="shared" si="1"/>
        <v>0</v>
      </c>
      <c r="H20" s="29">
        <f t="shared" si="8"/>
        <v>109.12520000000001</v>
      </c>
      <c r="I20" s="192">
        <f t="shared" si="2"/>
        <v>0</v>
      </c>
      <c r="J20" s="29">
        <f t="shared" si="9"/>
        <v>109.12520000000001</v>
      </c>
      <c r="K20" s="192">
        <f t="shared" si="3"/>
        <v>0</v>
      </c>
      <c r="L20" s="29">
        <f t="shared" si="10"/>
        <v>109.12520000000001</v>
      </c>
      <c r="M20" s="192">
        <f t="shared" si="4"/>
        <v>0</v>
      </c>
      <c r="N20" s="29">
        <f t="shared" si="11"/>
        <v>109.12520000000001</v>
      </c>
      <c r="O20" s="192">
        <f t="shared" si="5"/>
        <v>0</v>
      </c>
      <c r="P20" s="29">
        <f t="shared" si="11"/>
        <v>109.12520000000001</v>
      </c>
      <c r="Q20" s="192">
        <f t="shared" si="6"/>
        <v>0</v>
      </c>
      <c r="R20" s="202">
        <f t="shared" si="7"/>
        <v>0</v>
      </c>
    </row>
    <row r="21" spans="1:19" x14ac:dyDescent="0.35">
      <c r="A21" s="552" t="s">
        <v>40</v>
      </c>
      <c r="B21" s="553"/>
      <c r="C21" s="553"/>
      <c r="D21" s="29">
        <f t="shared" si="12"/>
        <v>111.3077</v>
      </c>
      <c r="E21" s="192">
        <f t="shared" si="0"/>
        <v>0</v>
      </c>
      <c r="F21" s="29">
        <f t="shared" si="12"/>
        <v>111.3077</v>
      </c>
      <c r="G21" s="192">
        <f t="shared" si="1"/>
        <v>0</v>
      </c>
      <c r="H21" s="29">
        <f t="shared" si="8"/>
        <v>111.3077</v>
      </c>
      <c r="I21" s="192">
        <f t="shared" si="2"/>
        <v>0</v>
      </c>
      <c r="J21" s="29">
        <f t="shared" si="9"/>
        <v>111.3077</v>
      </c>
      <c r="K21" s="192">
        <f t="shared" si="3"/>
        <v>0</v>
      </c>
      <c r="L21" s="29">
        <f t="shared" si="10"/>
        <v>111.3077</v>
      </c>
      <c r="M21" s="192">
        <f t="shared" si="4"/>
        <v>0</v>
      </c>
      <c r="N21" s="29">
        <f t="shared" si="11"/>
        <v>111.3077</v>
      </c>
      <c r="O21" s="192">
        <f t="shared" si="5"/>
        <v>0</v>
      </c>
      <c r="P21" s="29">
        <f t="shared" si="11"/>
        <v>111.3077</v>
      </c>
      <c r="Q21" s="192">
        <f t="shared" si="6"/>
        <v>0</v>
      </c>
      <c r="R21" s="202">
        <f t="shared" si="7"/>
        <v>0</v>
      </c>
    </row>
    <row r="22" spans="1:19" s="30" customFormat="1" ht="13.9" x14ac:dyDescent="0.4">
      <c r="A22" s="522" t="s">
        <v>441</v>
      </c>
      <c r="B22" s="523"/>
      <c r="C22" s="523"/>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4.85" customHeight="1" thickBot="1" x14ac:dyDescent="0.45">
      <c r="A24" s="534" t="s">
        <v>323</v>
      </c>
      <c r="B24" s="535"/>
      <c r="C24" s="556"/>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5" t="s">
        <v>49</v>
      </c>
      <c r="B26" s="62"/>
      <c r="C26" s="14"/>
      <c r="D26" s="14"/>
      <c r="E26" s="14"/>
      <c r="F26" s="14"/>
      <c r="G26" s="14"/>
      <c r="H26" s="14"/>
      <c r="I26" s="14"/>
      <c r="J26" s="14"/>
      <c r="K26" s="14"/>
      <c r="L26" s="14"/>
      <c r="M26" s="14"/>
      <c r="N26" s="14"/>
      <c r="O26" s="14"/>
      <c r="P26" s="14"/>
      <c r="Q26" s="14"/>
      <c r="R26" s="15"/>
    </row>
    <row r="27" spans="1:19" ht="13.9" x14ac:dyDescent="0.4">
      <c r="A27" s="326"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8"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8" t="s">
        <v>47</v>
      </c>
      <c r="B29" s="173">
        <f>B28-B27</f>
        <v>0</v>
      </c>
      <c r="C29" s="14"/>
      <c r="D29" s="14"/>
      <c r="E29" s="14"/>
      <c r="F29" s="14"/>
      <c r="G29" s="14"/>
      <c r="H29" s="14"/>
      <c r="I29" s="14"/>
      <c r="J29" s="14"/>
      <c r="K29" s="14"/>
      <c r="L29" s="14"/>
      <c r="M29" s="14"/>
      <c r="N29" s="14"/>
      <c r="O29" s="14"/>
      <c r="P29" s="14"/>
      <c r="Q29" s="14"/>
      <c r="R29" s="15"/>
    </row>
    <row r="30" spans="1:19" ht="13.9" x14ac:dyDescent="0.4">
      <c r="A30" s="68" t="s">
        <v>85</v>
      </c>
      <c r="B30" s="173">
        <f>IFERROR(B29/B27,0)</f>
        <v>0</v>
      </c>
      <c r="C30" s="14"/>
      <c r="D30" s="14"/>
      <c r="E30" s="14"/>
      <c r="F30" s="14"/>
      <c r="G30" s="14"/>
      <c r="H30" s="14"/>
      <c r="I30" s="14"/>
      <c r="J30" s="14"/>
      <c r="K30" s="14"/>
      <c r="L30" s="14"/>
      <c r="M30" s="14"/>
      <c r="N30" s="14"/>
      <c r="O30" s="14"/>
      <c r="P30" s="14"/>
      <c r="Q30" s="14"/>
      <c r="R30" s="15"/>
    </row>
    <row r="31" spans="1:19" ht="13.9" x14ac:dyDescent="0.4">
      <c r="A31" s="68"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0.02</v>
      </c>
      <c r="D33" s="14"/>
      <c r="E33" s="14"/>
      <c r="F33" s="14"/>
      <c r="G33" s="14"/>
      <c r="H33" s="14"/>
      <c r="I33" s="14"/>
      <c r="J33" s="14"/>
      <c r="K33" s="14"/>
      <c r="L33" s="14"/>
      <c r="M33" s="14"/>
      <c r="N33" s="14"/>
      <c r="O33" s="14"/>
      <c r="P33" s="14"/>
      <c r="Q33" s="14"/>
      <c r="R33" s="15"/>
    </row>
    <row r="34" spans="1:18" x14ac:dyDescent="0.35">
      <c r="A34" s="104" t="s">
        <v>43</v>
      </c>
      <c r="B34" s="14"/>
      <c r="C34" s="50">
        <v>95</v>
      </c>
      <c r="D34" s="14"/>
      <c r="E34" s="14"/>
      <c r="F34" s="14"/>
      <c r="G34" s="14"/>
      <c r="H34" s="14"/>
      <c r="I34" s="14"/>
      <c r="J34" s="14"/>
      <c r="K34" s="14"/>
      <c r="L34" s="14"/>
      <c r="M34" s="14"/>
      <c r="N34" s="14"/>
      <c r="O34" s="14"/>
      <c r="P34" s="14"/>
      <c r="Q34" s="14"/>
      <c r="R34" s="15"/>
    </row>
    <row r="35" spans="1:18" ht="13.9" thickBot="1" x14ac:dyDescent="0.4">
      <c r="A35" s="58" t="s">
        <v>29</v>
      </c>
      <c r="B35" s="37"/>
      <c r="C35" s="37"/>
      <c r="D35" s="38">
        <v>1</v>
      </c>
      <c r="E35" s="37"/>
      <c r="F35" s="38">
        <v>1</v>
      </c>
      <c r="G35" s="37"/>
      <c r="H35" s="38">
        <v>1</v>
      </c>
      <c r="I35" s="37"/>
      <c r="J35" s="38">
        <v>1</v>
      </c>
      <c r="K35" s="37"/>
      <c r="L35" s="38">
        <v>1</v>
      </c>
      <c r="M35" s="37"/>
      <c r="N35" s="38">
        <v>1</v>
      </c>
      <c r="O35" s="37"/>
      <c r="P35" s="38">
        <v>1</v>
      </c>
      <c r="Q35" s="37"/>
      <c r="R35" s="39"/>
    </row>
    <row r="37" spans="1:18" ht="64.5" customHeight="1" x14ac:dyDescent="0.35">
      <c r="A37" s="541" t="s">
        <v>414</v>
      </c>
      <c r="B37" s="541"/>
      <c r="C37" s="541"/>
      <c r="D37" s="541"/>
      <c r="E37" s="541"/>
      <c r="F37" s="541"/>
      <c r="G37" s="541"/>
      <c r="H37" s="541"/>
      <c r="I37" s="541"/>
      <c r="J37" s="541"/>
      <c r="K37" s="541"/>
      <c r="L37" s="541"/>
      <c r="M37" s="541"/>
      <c r="N37" s="541"/>
      <c r="O37" s="541"/>
      <c r="P37" s="541"/>
      <c r="Q37" s="541"/>
      <c r="R37" s="541"/>
    </row>
  </sheetData>
  <mergeCells count="32">
    <mergeCell ref="A24:C24"/>
    <mergeCell ref="A15:C15"/>
    <mergeCell ref="A16:C16"/>
    <mergeCell ref="A17:C17"/>
    <mergeCell ref="N11:O11"/>
    <mergeCell ref="A14:C14"/>
    <mergeCell ref="P8:Q8"/>
    <mergeCell ref="P11:Q11"/>
    <mergeCell ref="J11:K11"/>
    <mergeCell ref="F8:G8"/>
    <mergeCell ref="H8:I8"/>
    <mergeCell ref="J8:K8"/>
    <mergeCell ref="L8:M8"/>
    <mergeCell ref="N8:O8"/>
    <mergeCell ref="F11:G11"/>
    <mergeCell ref="H11:I11"/>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b7a737b-7329-47c1-aaac-38c47af1eee1">NVUVHHD7JRAF-1006396335-6</_dlc_DocId>
    <_dlc_DocIdUrl xmlns="ab7a737b-7329-47c1-aaac-38c47af1eee1">
      <Url>https://share.hhs.mt.gov/MHS/MMIS/ModularDDI/_layouts/15/DocIdRedir.aspx?ID=NVUVHHD7JRAF-1006396335-6</Url>
      <Description>NVUVHHD7JRAF-1006396335-6</Description>
    </_dlc_DocIdUrl>
    <Type_x0020_of_x0020_Template xmlns="a3b4c28c-2ca3-4dbc-ba69-6bd74d64212a">Contract</Type_x0020_of_x0020_Template>
    <_DCDateModified xmlns="http://schemas.microsoft.com/sharepoint/v3/fields" xsi:nil="true"/>
    <Created_x0020_By_x003a_ xmlns="a3b4c28c-2ca3-4dbc-ba69-6bd74d64212a" xsi:nil="true"/>
    <Date_x0020_Created_x003a_ xmlns="a3b4c28c-2ca3-4dbc-ba69-6bd74d6421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ocurement Template" ma:contentTypeID="0x0101009E3F128EF16A7F4ABF8CACB5319AAA3300388F62083793CD48A0789370B149C568" ma:contentTypeVersion="27" ma:contentTypeDescription="" ma:contentTypeScope="" ma:versionID="e5aa3ce2fdf52f79e7a38a0ffdf500a1">
  <xsd:schema xmlns:xsd="http://www.w3.org/2001/XMLSchema" xmlns:xs="http://www.w3.org/2001/XMLSchema" xmlns:p="http://schemas.microsoft.com/office/2006/metadata/properties" xmlns:ns2="a3b4c28c-2ca3-4dbc-ba69-6bd74d64212a" xmlns:ns3="http://schemas.microsoft.com/sharepoint/v3/fields" xmlns:ns4="ab7a737b-7329-47c1-aaac-38c47af1eee1" targetNamespace="http://schemas.microsoft.com/office/2006/metadata/properties" ma:root="true" ma:fieldsID="f289717dd1a6c571441003635a590466" ns2:_="" ns3:_="" ns4:_="">
    <xsd:import namespace="a3b4c28c-2ca3-4dbc-ba69-6bd74d64212a"/>
    <xsd:import namespace="http://schemas.microsoft.com/sharepoint/v3/fields"/>
    <xsd:import namespace="ab7a737b-7329-47c1-aaac-38c47af1eee1"/>
    <xsd:element name="properties">
      <xsd:complexType>
        <xsd:sequence>
          <xsd:element name="documentManagement">
            <xsd:complexType>
              <xsd:all>
                <xsd:element ref="ns2:Type_x0020_of_x0020_Template" minOccurs="0"/>
                <xsd:element ref="ns2:Created_x0020_By_x003a_" minOccurs="0"/>
                <xsd:element ref="ns2:Date_x0020_Created_x003a_" minOccurs="0"/>
                <xsd:element ref="ns3:_DCDateModified" minOccurs="0"/>
                <xsd:element ref="ns4:_dlc_DocId" minOccurs="0"/>
                <xsd:element ref="ns4:_dlc_DocIdUrl" minOccurs="0"/>
                <xsd:element ref="ns4: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4c28c-2ca3-4dbc-ba69-6bd74d64212a" elementFormDefault="qualified">
    <xsd:import namespace="http://schemas.microsoft.com/office/2006/documentManagement/types"/>
    <xsd:import namespace="http://schemas.microsoft.com/office/infopath/2007/PartnerControls"/>
    <xsd:element name="Type_x0020_of_x0020_Template" ma:index="4" nillable="true" ma:displayName="Type of Template" ma:default="Contract" ma:format="Dropdown" ma:internalName="Type_x0020_of_x0020_Template" ma:readOnly="false">
      <xsd:simpleType>
        <xsd:restriction base="dms:Choice">
          <xsd:enumeration value="Contract"/>
          <xsd:enumeration value="RFP"/>
          <xsd:enumeration value="RFI"/>
        </xsd:restriction>
      </xsd:simpleType>
    </xsd:element>
    <xsd:element name="Created_x0020_By_x003a_" ma:index="5" nillable="true" ma:displayName="Created By:" ma:internalName="Created_x0020_By_x003A_" ma:readOnly="false">
      <xsd:simpleType>
        <xsd:restriction base="dms:Text">
          <xsd:maxLength value="255"/>
        </xsd:restriction>
      </xsd:simpleType>
    </xsd:element>
    <xsd:element name="Date_x0020_Created_x003a_" ma:index="6" nillable="true" ma:displayName="Date Created:" ma:format="DateOnly" ma:internalName="Date_x0020_Created_x003A_"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7a737b-7329-47c1-aaac-38c47af1eee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8B144-72FF-48AF-81BC-B2B0FDB503E0}">
  <ds:schemaRefs>
    <ds:schemaRef ds:uri="ab7a737b-7329-47c1-aaac-38c47af1eee1"/>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sharepoint/v3/fields"/>
    <ds:schemaRef ds:uri="a3b4c28c-2ca3-4dbc-ba69-6bd74d64212a"/>
    <ds:schemaRef ds:uri="http://schemas.microsoft.com/office/2006/metadata/properties"/>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8D7F933E-7ED6-417B-86B7-6965FDEF7949}">
  <ds:schemaRefs>
    <ds:schemaRef ds:uri="http://schemas.microsoft.com/sharepoint/events"/>
  </ds:schemaRefs>
</ds:datastoreItem>
</file>

<file path=customXml/itemProps4.xml><?xml version="1.0" encoding="utf-8"?>
<ds:datastoreItem xmlns:ds="http://schemas.openxmlformats.org/officeDocument/2006/customXml" ds:itemID="{3270C3E7-05E1-4B14-A98D-72D7F9327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4c28c-2ca3-4dbc-ba69-6bd74d64212a"/>
    <ds:schemaRef ds:uri="http://schemas.microsoft.com/sharepoint/v3/fields"/>
    <ds:schemaRef ds:uri="ab7a737b-7329-47c1-aaac-38c47af1e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2020-10-26T03:30:07Z</cp:lastPrinted>
  <dcterms:created xsi:type="dcterms:W3CDTF">2017-01-24T17:14:02Z</dcterms:created>
  <dcterms:modified xsi:type="dcterms:W3CDTF">2021-01-27T06:06:34Z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0x0101009E3F128EF16A7F4ABF8CACB5319AAA3300388F62083793CD48A0789370B149C568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