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2.xml" ContentType="application/vnd.openxmlformats-officedocument.drawing+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drawings/drawing4.xml" ContentType="application/vnd.openxmlformats-officedocument.drawing+xml"/>
  <Override PartName="/xl/ink/ink9.xml" ContentType="application/inkml+xml"/>
  <Override PartName="/xl/ink/ink10.xml" ContentType="application/inkml+xml"/>
  <Override PartName="/xl/ink/ink11.xml" ContentType="application/inkml+xml"/>
  <Override PartName="/xl/ink/ink12.xml" ContentType="application/inkml+xml"/>
  <Override PartName="/xl/drawings/drawing5.xml" ContentType="application/vnd.openxmlformats-officedocument.drawing+xml"/>
  <Override PartName="/xl/ink/ink13.xml" ContentType="application/inkml+xml"/>
  <Override PartName="/xl/ink/ink14.xml" ContentType="application/inkml+xml"/>
  <Override PartName="/xl/ink/ink15.xml" ContentType="application/inkml+xml"/>
  <Override PartName="/xl/drawings/drawing6.xml" ContentType="application/vnd.openxmlformats-officedocument.drawing+xml"/>
  <Override PartName="/xl/ink/ink16.xml" ContentType="application/inkml+xml"/>
  <Override PartName="/xl/drawings/drawing7.xml" ContentType="application/vnd.openxmlformats-officedocument.drawing+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8.xml" ContentType="application/vnd.openxmlformats-officedocument.drawing+xml"/>
  <Override PartName="/xl/ink/ink21.xml" ContentType="application/inkml+xml"/>
  <Override PartName="/xl/ink/ink22.xml" ContentType="application/inkml+xml"/>
  <Override PartName="/xl/ink/ink23.xml" ContentType="application/inkml+xml"/>
  <Override PartName="/xl/drawings/drawing9.xml" ContentType="application/vnd.openxmlformats-officedocument.drawing+xml"/>
  <Override PartName="/xl/ink/ink24.xml" ContentType="application/inkml+xml"/>
  <Override PartName="/xl/drawings/drawing10.xml" ContentType="application/vnd.openxmlformats-officedocument.drawing+xml"/>
  <Override PartName="/xl/ink/ink25.xml" ContentType="application/inkml+xml"/>
  <Override PartName="/xl/ink/ink26.xml" ContentType="application/inkml+xml"/>
  <Override PartName="/xl/ink/ink27.xml" ContentType="application/inkml+xml"/>
  <Override PartName="/xl/ink/ink28.xml" ContentType="application/inkml+xml"/>
  <Override PartName="/xl/drawings/drawing11.xml" ContentType="application/vnd.openxmlformats-officedocument.drawing+xml"/>
  <Override PartName="/xl/ink/ink29.xml" ContentType="application/inkml+xml"/>
  <Override PartName="/xl/ink/ink30.xml" ContentType="application/inkml+xml"/>
  <Override PartName="/xl/ink/ink31.xml" ContentType="application/inkml+xml"/>
  <Override PartName="/xl/drawings/drawing12.xml" ContentType="application/vnd.openxmlformats-officedocument.drawing+xml"/>
  <Override PartName="/xl/ink/ink32.xml" ContentType="application/inkml+xml"/>
  <Override PartName="/xl/drawings/drawing13.xml" ContentType="application/vnd.openxmlformats-officedocument.drawing+xml"/>
  <Override PartName="/xl/ink/ink33.xml" ContentType="application/inkml+xml"/>
  <Override PartName="/xl/ink/ink34.xml" ContentType="application/inkml+xml"/>
  <Override PartName="/xl/ink/ink35.xml" ContentType="application/inkml+xml"/>
  <Override PartName="/xl/drawings/drawing14.xml" ContentType="application/vnd.openxmlformats-officedocument.drawing+xml"/>
  <Override PartName="/xl/ink/ink36.xml" ContentType="application/inkml+xml"/>
  <Override PartName="/xl/drawings/drawing15.xml" ContentType="application/vnd.openxmlformats-officedocument.drawing+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16.xml" ContentType="application/vnd.openxmlformats-officedocument.drawing+xml"/>
  <Override PartName="/xl/ink/ink41.xml" ContentType="application/inkml+xml"/>
  <Override PartName="/xl/ink/ink42.xml" ContentType="application/inkml+xml"/>
  <Override PartName="/xl/ink/ink43.xml" ContentType="application/inkml+xml"/>
  <Override PartName="/xl/drawings/drawing17.xml" ContentType="application/vnd.openxmlformats-officedocument.drawing+xml"/>
  <Override PartName="/xl/ink/ink4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M:\Claims\Contract\! FINAL\! DXC\04b Appendix C - Attachment G - Pricing Schedules\"/>
    </mc:Choice>
  </mc:AlternateContent>
  <xr:revisionPtr revIDLastSave="0" documentId="13_ncr:1_{DBE67A01-AD23-4AB6-AB0F-7C705B6D03A4}" xr6:coauthVersionLast="45" xr6:coauthVersionMax="45" xr10:uidLastSave="{00000000-0000-0000-0000-000000000000}"/>
  <bookViews>
    <workbookView xWindow="0" yWindow="0" windowWidth="26595" windowHeight="15285" tabRatio="750" activeTab="2"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Ops'!$A$1:$D$108</definedName>
    <definedName name="_xlnm.Print_Area" localSheetId="3">'Sch D - Enhcmt Pool Hrs'!$A$1:$B$98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Ops'!$1:$3</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38" l="1"/>
  <c r="E81" i="38" l="1"/>
  <c r="D81" i="38"/>
  <c r="C81" i="38"/>
  <c r="B81" i="38"/>
  <c r="F79" i="38"/>
  <c r="O7" i="71"/>
  <c r="P11" i="75" s="1"/>
  <c r="M7" i="71"/>
  <c r="N11" i="74" s="1"/>
  <c r="K7" i="71"/>
  <c r="L11" i="75" s="1"/>
  <c r="I7" i="71"/>
  <c r="J11" i="74" s="1"/>
  <c r="G7" i="71"/>
  <c r="H11" i="75" s="1"/>
  <c r="E7" i="71"/>
  <c r="F11" i="74" s="1"/>
  <c r="C7" i="71"/>
  <c r="D11" i="75" s="1"/>
  <c r="J11" i="75" l="1"/>
  <c r="F11" i="75"/>
  <c r="N11" i="75"/>
  <c r="D11" i="74"/>
  <c r="H11" i="74"/>
  <c r="L11" i="74"/>
  <c r="P11" i="74"/>
  <c r="K10" i="72"/>
  <c r="G10" i="72"/>
  <c r="O10" i="72"/>
  <c r="F81" i="38"/>
  <c r="B85" i="38" s="1"/>
  <c r="E11" i="73"/>
  <c r="K11" i="73"/>
  <c r="W11" i="73"/>
  <c r="E10" i="72"/>
  <c r="I10" i="72"/>
  <c r="M10" i="72"/>
  <c r="Q10" i="72"/>
  <c r="H11" i="73"/>
  <c r="N11" i="73"/>
  <c r="T11" i="73"/>
  <c r="Q11" i="73"/>
  <c r="H11" i="66"/>
  <c r="F11" i="66"/>
  <c r="D11" i="66"/>
  <c r="H11" i="65"/>
  <c r="F11" i="65"/>
  <c r="D11" i="65"/>
  <c r="C82" i="38" l="1"/>
  <c r="B82" i="38"/>
  <c r="D82" i="38"/>
  <c r="E82" i="38"/>
  <c r="B28" i="75"/>
  <c r="B27" i="75"/>
  <c r="P13" i="75"/>
  <c r="P14" i="75" s="1"/>
  <c r="P15" i="75" s="1"/>
  <c r="N13" i="75"/>
  <c r="L13" i="75"/>
  <c r="J13" i="75"/>
  <c r="J14" i="75" s="1"/>
  <c r="H13" i="75"/>
  <c r="F13" i="75"/>
  <c r="F14" i="75" s="1"/>
  <c r="F15" i="75" s="1"/>
  <c r="F16" i="75" s="1"/>
  <c r="D13" i="75"/>
  <c r="D14" i="75" s="1"/>
  <c r="N13" i="74"/>
  <c r="B20" i="74"/>
  <c r="B19"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H13" i="73"/>
  <c r="H14" i="73" s="1"/>
  <c r="H15" i="73" s="1"/>
  <c r="H16" i="73" s="1"/>
  <c r="H17" i="73" s="1"/>
  <c r="B19" i="72"/>
  <c r="B18" i="72"/>
  <c r="Q12" i="72"/>
  <c r="O12" i="72"/>
  <c r="M12" i="72"/>
  <c r="K12" i="72"/>
  <c r="I12" i="72"/>
  <c r="G12" i="72"/>
  <c r="E12" i="72"/>
  <c r="E13" i="73" l="1"/>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H18" i="73"/>
  <c r="H19" i="73" s="1"/>
  <c r="H20" i="73" s="1"/>
  <c r="H21" i="73"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J11" i="66"/>
  <c r="L11" i="66"/>
  <c r="L11" i="65"/>
  <c r="L11" i="70"/>
  <c r="L11" i="62"/>
  <c r="L11" i="27"/>
  <c r="L11" i="69"/>
  <c r="L11" i="61"/>
  <c r="L11" i="26"/>
  <c r="F11" i="69"/>
  <c r="F11" i="61"/>
  <c r="F11" i="26"/>
  <c r="F11" i="70"/>
  <c r="F11" i="62"/>
  <c r="F11" i="27"/>
  <c r="J11" i="69"/>
  <c r="J11" i="61"/>
  <c r="J11" i="26"/>
  <c r="J11" i="70"/>
  <c r="J11" i="62"/>
  <c r="J11" i="27"/>
  <c r="D11" i="70"/>
  <c r="D11" i="62"/>
  <c r="D11" i="27"/>
  <c r="D11" i="69"/>
  <c r="D11" i="61"/>
  <c r="D11" i="26"/>
  <c r="H11" i="70"/>
  <c r="H11" i="62"/>
  <c r="H11" i="27"/>
  <c r="H11" i="69"/>
  <c r="H11" i="61"/>
  <c r="H11" i="26"/>
  <c r="N11" i="69"/>
  <c r="N11" i="61"/>
  <c r="N11" i="26"/>
  <c r="N11" i="70"/>
  <c r="N11" i="62"/>
  <c r="N11" i="27"/>
  <c r="P11" i="70"/>
  <c r="P11" i="62"/>
  <c r="P11" i="27"/>
  <c r="P11" i="69"/>
  <c r="P11" i="61"/>
  <c r="P11" i="26"/>
  <c r="G13" i="74"/>
  <c r="G14" i="74" s="1"/>
  <c r="H12" i="72"/>
  <c r="H13" i="72" s="1"/>
  <c r="I10" i="25"/>
  <c r="J12" i="72"/>
  <c r="J13" i="72" s="1"/>
  <c r="I13" i="74"/>
  <c r="I14" i="74" s="1"/>
  <c r="K10" i="25"/>
  <c r="K13" i="74"/>
  <c r="K14" i="74" s="1"/>
  <c r="L12" i="72"/>
  <c r="L13" i="72" s="1"/>
  <c r="M10" i="25"/>
  <c r="M13" i="74"/>
  <c r="M14" i="74" s="1"/>
  <c r="N12" i="72"/>
  <c r="N13" i="72" s="1"/>
  <c r="Q10" i="25"/>
  <c r="R12" i="72"/>
  <c r="R13" i="72" s="1"/>
  <c r="Q13" i="74"/>
  <c r="Q14" i="74" s="1"/>
  <c r="E10" i="25"/>
  <c r="E13" i="74"/>
  <c r="E14" i="74" s="1"/>
  <c r="F12" i="72"/>
  <c r="F13" i="72" s="1"/>
  <c r="O10" i="25"/>
  <c r="P12" i="72"/>
  <c r="P13" i="72" s="1"/>
  <c r="O13" i="74"/>
  <c r="O14" i="74" s="1"/>
  <c r="G19" i="75"/>
  <c r="F20" i="75"/>
  <c r="P19" i="75"/>
  <c r="Q18" i="75"/>
  <c r="J19" i="75"/>
  <c r="H17" i="75"/>
  <c r="N17" i="75"/>
  <c r="T20" i="73"/>
  <c r="U19" i="73"/>
  <c r="V19" i="73" s="1"/>
  <c r="L17" i="75"/>
  <c r="D17" i="73"/>
  <c r="C18" i="73"/>
  <c r="E20" i="75"/>
  <c r="D21" i="75"/>
  <c r="E21" i="75" s="1"/>
  <c r="G10" i="25"/>
  <c r="G11" i="58"/>
  <c r="K11" i="21"/>
  <c r="W11" i="21"/>
  <c r="E10" i="59"/>
  <c r="M10" i="59"/>
  <c r="H11" i="60"/>
  <c r="T11" i="60"/>
  <c r="I10" i="63"/>
  <c r="Q10" i="63"/>
  <c r="H11" i="64"/>
  <c r="T11" i="64"/>
  <c r="E10" i="67"/>
  <c r="M10" i="67"/>
  <c r="N11" i="68"/>
  <c r="I11" i="58"/>
  <c r="Q11" i="58"/>
  <c r="N11" i="21"/>
  <c r="G10" i="59"/>
  <c r="O10" i="59"/>
  <c r="K11" i="60"/>
  <c r="W11" i="60"/>
  <c r="K10" i="63"/>
  <c r="K11" i="64"/>
  <c r="W11" i="64"/>
  <c r="G10" i="67"/>
  <c r="O10" i="67"/>
  <c r="E11" i="68"/>
  <c r="Q11" i="68"/>
  <c r="K11" i="58"/>
  <c r="E11" i="21"/>
  <c r="Q11" i="21"/>
  <c r="I10" i="59"/>
  <c r="Q10" i="59"/>
  <c r="N11" i="60"/>
  <c r="E10" i="63"/>
  <c r="M10" i="63"/>
  <c r="N11" i="64"/>
  <c r="I10" i="67"/>
  <c r="Q10" i="67"/>
  <c r="H11" i="68"/>
  <c r="T11" i="68"/>
  <c r="E11" i="58"/>
  <c r="M11" i="58"/>
  <c r="H11" i="21"/>
  <c r="T11" i="21"/>
  <c r="K10" i="59"/>
  <c r="E11" i="60"/>
  <c r="Q11" i="60"/>
  <c r="G10" i="63"/>
  <c r="O10" i="63"/>
  <c r="E11" i="64"/>
  <c r="Q11" i="64"/>
  <c r="K10" i="67"/>
  <c r="K11" i="68"/>
  <c r="W11" i="68"/>
  <c r="O11" i="58"/>
  <c r="B29" i="70"/>
  <c r="B30" i="70" s="1"/>
  <c r="B31" i="70" s="1"/>
  <c r="B21" i="69"/>
  <c r="B22" i="69" s="1"/>
  <c r="B23" i="69" s="1"/>
  <c r="H13" i="68"/>
  <c r="H14" i="68" s="1"/>
  <c r="B29" i="68"/>
  <c r="B30" i="68" s="1"/>
  <c r="B31" i="68" s="1"/>
  <c r="D13" i="68" s="1"/>
  <c r="N13" i="68"/>
  <c r="B20" i="67"/>
  <c r="B21" i="67" s="1"/>
  <c r="B22" i="67" s="1"/>
  <c r="D12" i="67" s="1"/>
  <c r="C13" i="67" s="1"/>
  <c r="Q12" i="67"/>
  <c r="O12" i="67"/>
  <c r="M12" i="67"/>
  <c r="K12" i="67"/>
  <c r="I12" i="67"/>
  <c r="G12" i="67"/>
  <c r="E12" i="67"/>
  <c r="B29" i="66"/>
  <c r="B30" i="66" s="1"/>
  <c r="B31" i="66" s="1"/>
  <c r="B21" i="65"/>
  <c r="B22" i="65" s="1"/>
  <c r="B23" i="65" s="1"/>
  <c r="B29" i="64"/>
  <c r="B30" i="64" s="1"/>
  <c r="B31" i="64" s="1"/>
  <c r="D13" i="64" s="1"/>
  <c r="B20" i="63"/>
  <c r="B21" i="63" s="1"/>
  <c r="B22" i="63" s="1"/>
  <c r="D12" i="63" s="1"/>
  <c r="C13" i="63" s="1"/>
  <c r="B29" i="62"/>
  <c r="B30" i="62" s="1"/>
  <c r="B31" i="62" s="1"/>
  <c r="B21" i="61"/>
  <c r="B22" i="61" s="1"/>
  <c r="B23" i="61" s="1"/>
  <c r="B29" i="60"/>
  <c r="B30" i="60" s="1"/>
  <c r="B31" i="60" s="1"/>
  <c r="B20" i="59"/>
  <c r="B21" i="59" s="1"/>
  <c r="B22" i="59" s="1"/>
  <c r="D12" i="59" s="1"/>
  <c r="C13" i="59" s="1"/>
  <c r="Q12" i="59"/>
  <c r="O12" i="59"/>
  <c r="M12" i="59"/>
  <c r="K12" i="59"/>
  <c r="I12" i="59"/>
  <c r="G12" i="59"/>
  <c r="E12" i="59"/>
  <c r="I13" i="64" l="1"/>
  <c r="J13" i="64" s="1"/>
  <c r="T13" i="68"/>
  <c r="T14" i="68" s="1"/>
  <c r="U14" i="68" s="1"/>
  <c r="V14" i="68" s="1"/>
  <c r="G13" i="69"/>
  <c r="G14" i="69" s="1"/>
  <c r="I13" i="60"/>
  <c r="J13" i="60" s="1"/>
  <c r="U13" i="60"/>
  <c r="V13" i="60" s="1"/>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E15" i="62"/>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G13" i="70"/>
  <c r="K18" i="75"/>
  <c r="U15" i="73"/>
  <c r="V15" i="73" s="1"/>
  <c r="U14" i="73"/>
  <c r="V14" i="73" s="1"/>
  <c r="U16" i="73"/>
  <c r="V16" i="73" s="1"/>
  <c r="U13" i="73"/>
  <c r="V13" i="73" s="1"/>
  <c r="U17" i="73"/>
  <c r="V17" i="73" s="1"/>
  <c r="U18" i="73"/>
  <c r="V18" i="73" s="1"/>
  <c r="C16" i="74"/>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O13" i="69"/>
  <c r="O14" i="69" s="1"/>
  <c r="K13" i="69"/>
  <c r="K14" i="69" s="1"/>
  <c r="D21" i="68"/>
  <c r="P12" i="67"/>
  <c r="P13" i="67" s="1"/>
  <c r="H12" i="67"/>
  <c r="H13" i="67" s="1"/>
  <c r="L12" i="67"/>
  <c r="L13" i="67" s="1"/>
  <c r="U13" i="64"/>
  <c r="V13" i="64" s="1"/>
  <c r="D21" i="64"/>
  <c r="L12" i="63"/>
  <c r="L13" i="63" s="1"/>
  <c r="J12" i="63"/>
  <c r="J13" i="63" s="1"/>
  <c r="R12" i="63"/>
  <c r="R13" i="63" s="1"/>
  <c r="F12" i="63"/>
  <c r="F13" i="63" s="1"/>
  <c r="N12" i="63"/>
  <c r="N13" i="63" s="1"/>
  <c r="H12" i="63"/>
  <c r="H13" i="63" s="1"/>
  <c r="P12" i="63"/>
  <c r="P13" i="63" s="1"/>
  <c r="K13" i="62"/>
  <c r="O13" i="62"/>
  <c r="K15" i="62"/>
  <c r="O15" i="62"/>
  <c r="Q13" i="61"/>
  <c r="Q14" i="61" s="1"/>
  <c r="O13" i="60"/>
  <c r="P13" i="60" s="1"/>
  <c r="N12" i="59"/>
  <c r="N13" i="59" s="1"/>
  <c r="F12" i="59"/>
  <c r="F13" i="59" s="1"/>
  <c r="J12" i="59"/>
  <c r="J13" i="59" s="1"/>
  <c r="R12" i="59"/>
  <c r="R13" i="59" s="1"/>
  <c r="D16" i="68"/>
  <c r="D20" i="68"/>
  <c r="D14" i="68"/>
  <c r="D18" i="68"/>
  <c r="D14" i="64"/>
  <c r="D15" i="68"/>
  <c r="D17" i="68"/>
  <c r="D19" i="68"/>
  <c r="D15" i="60"/>
  <c r="D14" i="60"/>
  <c r="D13" i="60"/>
  <c r="H12" i="59"/>
  <c r="H13" i="59" s="1"/>
  <c r="L12" i="59"/>
  <c r="L13" i="59" s="1"/>
  <c r="P12" i="59"/>
  <c r="P13" i="59" s="1"/>
  <c r="X13" i="60"/>
  <c r="Y13" i="60" s="1"/>
  <c r="M16" i="62"/>
  <c r="Q13" i="65"/>
  <c r="Q14" i="65" s="1"/>
  <c r="O13" i="65"/>
  <c r="O14" i="65" s="1"/>
  <c r="M13" i="65"/>
  <c r="M14" i="65" s="1"/>
  <c r="K13" i="65"/>
  <c r="K14" i="65" s="1"/>
  <c r="I13" i="65"/>
  <c r="I14" i="65" s="1"/>
  <c r="G13" i="65"/>
  <c r="G14" i="65" s="1"/>
  <c r="E13" i="65"/>
  <c r="E14" i="65" s="1"/>
  <c r="O13" i="68"/>
  <c r="P13" i="68" s="1"/>
  <c r="N14" i="68"/>
  <c r="K13" i="70"/>
  <c r="E13" i="61"/>
  <c r="E14" i="61" s="1"/>
  <c r="G13" i="61"/>
  <c r="G14" i="61" s="1"/>
  <c r="I13" i="61"/>
  <c r="I14" i="61" s="1"/>
  <c r="K13" i="61"/>
  <c r="K14" i="61" s="1"/>
  <c r="M13" i="61"/>
  <c r="M14" i="61" s="1"/>
  <c r="O13" i="61"/>
  <c r="O14" i="61" s="1"/>
  <c r="K14" i="62"/>
  <c r="O14" i="62"/>
  <c r="D15" i="64"/>
  <c r="D16" i="64"/>
  <c r="D17" i="64"/>
  <c r="D18" i="64"/>
  <c r="D19" i="64"/>
  <c r="D20" i="64"/>
  <c r="I14" i="68"/>
  <c r="J14" i="68" s="1"/>
  <c r="H15" i="68"/>
  <c r="F12" i="67"/>
  <c r="F13" i="67" s="1"/>
  <c r="J12" i="67"/>
  <c r="J13" i="67" s="1"/>
  <c r="N12" i="67"/>
  <c r="N13" i="67" s="1"/>
  <c r="R12" i="67"/>
  <c r="R13" i="67" s="1"/>
  <c r="I13" i="68"/>
  <c r="J13" i="68" s="1"/>
  <c r="W13" i="68"/>
  <c r="Q13" i="68"/>
  <c r="K13" i="68"/>
  <c r="E13" i="68"/>
  <c r="I13" i="69"/>
  <c r="I14" i="69" s="1"/>
  <c r="M13" i="69"/>
  <c r="M14" i="69" s="1"/>
  <c r="Q13" i="69"/>
  <c r="Q14" i="69" s="1"/>
  <c r="E13" i="70"/>
  <c r="I13" i="70"/>
  <c r="M13" i="70"/>
  <c r="Q13" i="70"/>
  <c r="U13" i="68" l="1"/>
  <c r="V13" i="68" s="1"/>
  <c r="T15" i="68"/>
  <c r="T16" i="68" s="1"/>
  <c r="I14" i="60"/>
  <c r="J14" i="60" s="1"/>
  <c r="O13" i="70"/>
  <c r="I13" i="62"/>
  <c r="G13" i="62"/>
  <c r="I14" i="62"/>
  <c r="I15" i="62"/>
  <c r="Q14" i="62"/>
  <c r="E16" i="62"/>
  <c r="Q16" i="62"/>
  <c r="Q15" i="62"/>
  <c r="E13" i="62"/>
  <c r="Q13" i="62"/>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F13" i="64"/>
  <c r="G13" i="64" s="1"/>
  <c r="R13" i="70"/>
  <c r="B66" i="40" s="1"/>
  <c r="E14" i="68"/>
  <c r="F13" i="68"/>
  <c r="G13" i="68" s="1"/>
  <c r="Q14" i="68"/>
  <c r="R13" i="68"/>
  <c r="S13" i="68" s="1"/>
  <c r="I15" i="68"/>
  <c r="J15" i="68" s="1"/>
  <c r="H16" i="68"/>
  <c r="U14" i="64"/>
  <c r="V14" i="64" s="1"/>
  <c r="L13" i="60"/>
  <c r="M13" i="60" s="1"/>
  <c r="O14" i="68"/>
  <c r="P14" i="68" s="1"/>
  <c r="N15" i="68"/>
  <c r="E13" i="66"/>
  <c r="I13" i="66"/>
  <c r="M13" i="66"/>
  <c r="Q13" i="66"/>
  <c r="R13" i="64"/>
  <c r="S13" i="64" s="1"/>
  <c r="D22" i="64"/>
  <c r="O16" i="62"/>
  <c r="O14" i="60"/>
  <c r="P14" i="60" s="1"/>
  <c r="Q17" i="62"/>
  <c r="M17" i="62"/>
  <c r="I16" i="62"/>
  <c r="G16" i="62"/>
  <c r="Q14" i="70"/>
  <c r="M14" i="70"/>
  <c r="I14" i="70"/>
  <c r="E14" i="70"/>
  <c r="K14" i="68"/>
  <c r="L13" i="68"/>
  <c r="M13" i="68" s="1"/>
  <c r="W14" i="68"/>
  <c r="X13" i="68"/>
  <c r="Y13" i="68" s="1"/>
  <c r="I14" i="64"/>
  <c r="J14" i="64" s="1"/>
  <c r="O13" i="64"/>
  <c r="P13" i="64" s="1"/>
  <c r="R13" i="60"/>
  <c r="S13" i="60" s="1"/>
  <c r="F13" i="60"/>
  <c r="G13" i="60" s="1"/>
  <c r="O14" i="70"/>
  <c r="K14" i="70"/>
  <c r="G14" i="70"/>
  <c r="U15" i="68"/>
  <c r="V15" i="68" s="1"/>
  <c r="G13" i="66"/>
  <c r="K13" i="66"/>
  <c r="O13" i="66"/>
  <c r="C16" i="65"/>
  <c r="L13" i="64"/>
  <c r="M13" i="64" s="1"/>
  <c r="X13" i="64"/>
  <c r="Y13" i="64" s="1"/>
  <c r="K16" i="62"/>
  <c r="X14" i="60"/>
  <c r="Y14" i="60" s="1"/>
  <c r="D16" i="60"/>
  <c r="B27" i="53"/>
  <c r="B28" i="53" s="1"/>
  <c r="B29" i="53" s="1"/>
  <c r="F14" i="53" s="1"/>
  <c r="B67" i="41"/>
  <c r="B68" i="41" s="1"/>
  <c r="B69" i="41" s="1"/>
  <c r="U14" i="60" l="1"/>
  <c r="V14" i="60" s="1"/>
  <c r="R13" i="62"/>
  <c r="B28" i="40" s="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U45" i="41"/>
  <c r="Q45" i="41"/>
  <c r="M45" i="41"/>
  <c r="I45" i="41"/>
  <c r="E45" i="41"/>
  <c r="C50" i="41"/>
  <c r="S49" i="41"/>
  <c r="O49" i="41"/>
  <c r="K49" i="41"/>
  <c r="G49" i="41"/>
  <c r="S60" i="41"/>
  <c r="O60" i="41"/>
  <c r="K60" i="41"/>
  <c r="G60" i="41"/>
  <c r="C60" i="41"/>
  <c r="S59" i="41"/>
  <c r="O59" i="41"/>
  <c r="K59" i="41"/>
  <c r="G59" i="41"/>
  <c r="C59" i="41"/>
  <c r="S58" i="41"/>
  <c r="O58" i="41"/>
  <c r="K58" i="41"/>
  <c r="G58" i="41"/>
  <c r="C58" i="41"/>
  <c r="S57" i="41"/>
  <c r="O57" i="41"/>
  <c r="K57" i="41"/>
  <c r="G57" i="41"/>
  <c r="C57" i="41"/>
  <c r="S56" i="41"/>
  <c r="O56" i="41"/>
  <c r="K56" i="41"/>
  <c r="G56" i="41"/>
  <c r="C56" i="41"/>
  <c r="S55" i="41"/>
  <c r="O55" i="41"/>
  <c r="K55" i="41"/>
  <c r="G55" i="41"/>
  <c r="C55" i="41"/>
  <c r="S54" i="41"/>
  <c r="O54" i="41"/>
  <c r="K54" i="41"/>
  <c r="G54" i="41"/>
  <c r="C54" i="41"/>
  <c r="S53" i="41"/>
  <c r="O53" i="41"/>
  <c r="K53" i="41"/>
  <c r="G53" i="41"/>
  <c r="C53" i="41"/>
  <c r="S52" i="41"/>
  <c r="O52" i="41"/>
  <c r="K52" i="41"/>
  <c r="G52" i="41"/>
  <c r="C52" i="41"/>
  <c r="S51" i="41"/>
  <c r="O51" i="41"/>
  <c r="K51" i="41"/>
  <c r="G51" i="41"/>
  <c r="C51" i="41"/>
  <c r="S50" i="41"/>
  <c r="O50" i="41"/>
  <c r="K50" i="41"/>
  <c r="G50" i="41"/>
  <c r="C49" i="41"/>
  <c r="O48" i="41"/>
  <c r="G48" i="41"/>
  <c r="S47" i="41"/>
  <c r="K47" i="41"/>
  <c r="C47" i="41"/>
  <c r="O46" i="41"/>
  <c r="G46" i="41"/>
  <c r="S45" i="41"/>
  <c r="K45" i="41"/>
  <c r="C45" i="41"/>
  <c r="S48" i="41"/>
  <c r="K48" i="41"/>
  <c r="C48" i="41"/>
  <c r="O47" i="41"/>
  <c r="G47" i="41"/>
  <c r="S46" i="41"/>
  <c r="K46" i="41"/>
  <c r="C46" i="41"/>
  <c r="O45" i="41"/>
  <c r="G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K17" i="62"/>
  <c r="O14" i="66"/>
  <c r="K14" i="66"/>
  <c r="G14" i="66"/>
  <c r="U16" i="68"/>
  <c r="V16" i="68" s="1"/>
  <c r="T17" i="68"/>
  <c r="O14" i="64"/>
  <c r="P14" i="64" s="1"/>
  <c r="I15" i="64"/>
  <c r="J15" i="64" s="1"/>
  <c r="E15" i="70"/>
  <c r="I15" i="70"/>
  <c r="M15" i="70"/>
  <c r="Q15" i="70"/>
  <c r="G17" i="62"/>
  <c r="E17" i="62"/>
  <c r="I17" i="62"/>
  <c r="O17" i="62"/>
  <c r="Q14" i="66"/>
  <c r="M14" i="66"/>
  <c r="I14" i="66"/>
  <c r="E14" i="66"/>
  <c r="O15" i="68"/>
  <c r="P15" i="68" s="1"/>
  <c r="N16" i="68"/>
  <c r="I16" i="68"/>
  <c r="J16" i="68" s="1"/>
  <c r="H17" i="68"/>
  <c r="Z13" i="68"/>
  <c r="B70" i="39" s="1"/>
  <c r="F14" i="64"/>
  <c r="G14" i="64" s="1"/>
  <c r="D17" i="60"/>
  <c r="X15" i="60"/>
  <c r="Y15" i="60" s="1"/>
  <c r="I15" i="60"/>
  <c r="J15" i="60" s="1"/>
  <c r="U15" i="60"/>
  <c r="V15" i="60" s="1"/>
  <c r="X14" i="64"/>
  <c r="Y14" i="64" s="1"/>
  <c r="L14" i="64"/>
  <c r="M14" i="64" s="1"/>
  <c r="G15" i="70"/>
  <c r="K15" i="70"/>
  <c r="O15" i="70"/>
  <c r="F14" i="60"/>
  <c r="G14" i="60" s="1"/>
  <c r="R14" i="60"/>
  <c r="S14" i="60" s="1"/>
  <c r="W15" i="68"/>
  <c r="X14" i="68"/>
  <c r="Y14" i="68" s="1"/>
  <c r="K15" i="68"/>
  <c r="L14" i="68"/>
  <c r="M14" i="68" s="1"/>
  <c r="R14" i="70"/>
  <c r="B67" i="40" s="1"/>
  <c r="Z13" i="60"/>
  <c r="B28" i="39" s="1"/>
  <c r="R16" i="62"/>
  <c r="B31" i="40" s="1"/>
  <c r="M18" i="62"/>
  <c r="Q18" i="62"/>
  <c r="O15" i="60"/>
  <c r="P15" i="60" s="1"/>
  <c r="R14" i="64"/>
  <c r="S14" i="64" s="1"/>
  <c r="R13" i="66"/>
  <c r="B47" i="40" s="1"/>
  <c r="L14" i="60"/>
  <c r="M14" i="60" s="1"/>
  <c r="U15" i="64"/>
  <c r="V15" i="64" s="1"/>
  <c r="Q15" i="68"/>
  <c r="R14" i="68"/>
  <c r="S14" i="68" s="1"/>
  <c r="E15" i="68"/>
  <c r="F14" i="68"/>
  <c r="G14" i="68" s="1"/>
  <c r="Z13" i="64"/>
  <c r="B49" i="39" s="1"/>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C9" i="41"/>
  <c r="C11" i="41"/>
  <c r="C10" i="41"/>
  <c r="N21" i="75" l="1"/>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R15" i="64"/>
  <c r="S15" i="64" s="1"/>
  <c r="Q19" i="62"/>
  <c r="M19" i="62"/>
  <c r="K16" i="68"/>
  <c r="L15" i="68"/>
  <c r="M15" i="68" s="1"/>
  <c r="W16" i="68"/>
  <c r="X15" i="68"/>
  <c r="Y15" i="68" s="1"/>
  <c r="R15" i="60"/>
  <c r="S15" i="60" s="1"/>
  <c r="F15" i="60"/>
  <c r="G15" i="60" s="1"/>
  <c r="O16" i="70"/>
  <c r="K16" i="70"/>
  <c r="G16" i="70"/>
  <c r="U16" i="60"/>
  <c r="V16" i="60" s="1"/>
  <c r="I16" i="60"/>
  <c r="J16" i="60" s="1"/>
  <c r="Z14" i="64"/>
  <c r="B50" i="39" s="1"/>
  <c r="E15" i="66"/>
  <c r="I15" i="66"/>
  <c r="M15" i="66"/>
  <c r="Q15" i="66"/>
  <c r="R17" i="62"/>
  <c r="B32" i="40" s="1"/>
  <c r="G18" i="62"/>
  <c r="R15" i="70"/>
  <c r="B68" i="40" s="1"/>
  <c r="I16" i="64"/>
  <c r="J16" i="64" s="1"/>
  <c r="O15" i="64"/>
  <c r="P15" i="64" s="1"/>
  <c r="U17" i="68"/>
  <c r="V17" i="68" s="1"/>
  <c r="T18" i="68"/>
  <c r="E16" i="68"/>
  <c r="F15" i="68"/>
  <c r="G15" i="68" s="1"/>
  <c r="Q16" i="68"/>
  <c r="R15" i="68"/>
  <c r="S15" i="68" s="1"/>
  <c r="L15" i="60"/>
  <c r="M15" i="60" s="1"/>
  <c r="O16" i="60"/>
  <c r="P16" i="60" s="1"/>
  <c r="Z14" i="60"/>
  <c r="B29" i="39" s="1"/>
  <c r="L15" i="64"/>
  <c r="M15" i="64" s="1"/>
  <c r="X15" i="64"/>
  <c r="Y15" i="64" s="1"/>
  <c r="X16" i="60"/>
  <c r="Y16" i="60" s="1"/>
  <c r="D18" i="60"/>
  <c r="F15" i="64"/>
  <c r="G15" i="64" s="1"/>
  <c r="I17" i="68"/>
  <c r="J17" i="68" s="1"/>
  <c r="H18" i="68"/>
  <c r="O16" i="68"/>
  <c r="P16" i="68" s="1"/>
  <c r="N17" i="68"/>
  <c r="O18" i="62"/>
  <c r="I18" i="62"/>
  <c r="E18" i="62"/>
  <c r="Q16" i="70"/>
  <c r="M16" i="70"/>
  <c r="I16" i="70"/>
  <c r="E16" i="70"/>
  <c r="G15" i="66"/>
  <c r="K15" i="66"/>
  <c r="O15" i="66"/>
  <c r="K18" i="62"/>
  <c r="C12" i="41"/>
  <c r="B51" i="37" l="1"/>
  <c r="C106" i="39"/>
  <c r="M22" i="75"/>
  <c r="R20" i="75"/>
  <c r="B92" i="40" s="1"/>
  <c r="O22" i="75"/>
  <c r="R21" i="75"/>
  <c r="B93" i="40" s="1"/>
  <c r="I22" i="75"/>
  <c r="O16" i="66"/>
  <c r="G16" i="66"/>
  <c r="I17" i="70"/>
  <c r="K19" i="62"/>
  <c r="R16" i="70"/>
  <c r="B69" i="40" s="1"/>
  <c r="E19" i="62"/>
  <c r="I19" i="62"/>
  <c r="O19" i="62"/>
  <c r="Z15" i="64"/>
  <c r="B51" i="39" s="1"/>
  <c r="X16" i="64"/>
  <c r="Y16" i="64" s="1"/>
  <c r="L16" i="64"/>
  <c r="M16" i="64" s="1"/>
  <c r="O17" i="60"/>
  <c r="P17" i="60" s="1"/>
  <c r="Z15" i="68"/>
  <c r="B72" i="39" s="1"/>
  <c r="U18" i="68"/>
  <c r="V18" i="68" s="1"/>
  <c r="T19" i="68"/>
  <c r="O16" i="64"/>
  <c r="P16" i="64" s="1"/>
  <c r="I17" i="64"/>
  <c r="J17" i="64" s="1"/>
  <c r="G19" i="62"/>
  <c r="Q16" i="66"/>
  <c r="M16" i="66"/>
  <c r="I16" i="66"/>
  <c r="E16" i="66"/>
  <c r="F16" i="60"/>
  <c r="G16" i="60" s="1"/>
  <c r="R16" i="60"/>
  <c r="S16" i="60" s="1"/>
  <c r="W17" i="68"/>
  <c r="X16" i="68"/>
  <c r="Y16" i="68" s="1"/>
  <c r="K17" i="68"/>
  <c r="L16" i="68"/>
  <c r="M16" i="68" s="1"/>
  <c r="M21" i="62"/>
  <c r="M20" i="62"/>
  <c r="Q21" i="62"/>
  <c r="Q20" i="62"/>
  <c r="R16" i="64"/>
  <c r="S16" i="64" s="1"/>
  <c r="K16" i="66"/>
  <c r="E17" i="70"/>
  <c r="M17" i="70"/>
  <c r="Q17" i="70"/>
  <c r="R18" i="62"/>
  <c r="B33" i="40" s="1"/>
  <c r="O17" i="68"/>
  <c r="P17" i="68" s="1"/>
  <c r="N18" i="68"/>
  <c r="I18" i="68"/>
  <c r="J18" i="68" s="1"/>
  <c r="H19" i="68"/>
  <c r="F16" i="64"/>
  <c r="G16" i="64" s="1"/>
  <c r="D19" i="60"/>
  <c r="X17" i="60"/>
  <c r="Y17" i="60" s="1"/>
  <c r="L16" i="60"/>
  <c r="M16" i="60" s="1"/>
  <c r="Q17" i="68"/>
  <c r="R16" i="68"/>
  <c r="S16" i="68" s="1"/>
  <c r="E17" i="68"/>
  <c r="F16" i="68"/>
  <c r="G16" i="68" s="1"/>
  <c r="R15" i="66"/>
  <c r="B49" i="40" s="1"/>
  <c r="I17" i="60"/>
  <c r="J17" i="60" s="1"/>
  <c r="U17" i="60"/>
  <c r="V17" i="60" s="1"/>
  <c r="G17" i="70"/>
  <c r="K17" i="70"/>
  <c r="O17" i="70"/>
  <c r="Z15" i="60"/>
  <c r="B30" i="39" s="1"/>
  <c r="U17" i="64"/>
  <c r="V17" i="64" s="1"/>
  <c r="C13" i="41"/>
  <c r="B94" i="40" l="1"/>
  <c r="B96" i="40" s="1"/>
  <c r="R22" i="75"/>
  <c r="D24" i="75" s="1"/>
  <c r="Z16" i="64"/>
  <c r="B52" i="39" s="1"/>
  <c r="U18" i="64"/>
  <c r="V18" i="64" s="1"/>
  <c r="O18" i="70"/>
  <c r="G18" i="70"/>
  <c r="I19" i="68"/>
  <c r="J19" i="68" s="1"/>
  <c r="H20" i="68"/>
  <c r="U18" i="60"/>
  <c r="V18" i="60" s="1"/>
  <c r="I18" i="60"/>
  <c r="J18" i="60" s="1"/>
  <c r="E18" i="68"/>
  <c r="F17" i="68"/>
  <c r="G17" i="68" s="1"/>
  <c r="Q18" i="68"/>
  <c r="R17" i="68"/>
  <c r="S17" i="68" s="1"/>
  <c r="L17" i="60"/>
  <c r="M17" i="60" s="1"/>
  <c r="X18" i="60"/>
  <c r="Y18" i="60" s="1"/>
  <c r="D21" i="60"/>
  <c r="D20" i="60"/>
  <c r="F17" i="64"/>
  <c r="G17" i="64" s="1"/>
  <c r="Q18" i="70"/>
  <c r="M18" i="70"/>
  <c r="E18" i="70"/>
  <c r="K17" i="66"/>
  <c r="R17" i="64"/>
  <c r="S17" i="64" s="1"/>
  <c r="Q22" i="62"/>
  <c r="M22" i="62"/>
  <c r="K18" i="68"/>
  <c r="L17" i="68"/>
  <c r="M17" i="68" s="1"/>
  <c r="W18" i="68"/>
  <c r="X17" i="68"/>
  <c r="Y17" i="68" s="1"/>
  <c r="R17" i="60"/>
  <c r="S17" i="60" s="1"/>
  <c r="F17" i="60"/>
  <c r="G17" i="60" s="1"/>
  <c r="E17" i="66"/>
  <c r="I17" i="66"/>
  <c r="M17" i="66"/>
  <c r="Q17" i="66"/>
  <c r="O18" i="60"/>
  <c r="P18" i="60" s="1"/>
  <c r="I21" i="62"/>
  <c r="I20" i="62"/>
  <c r="E21" i="62"/>
  <c r="E20" i="62"/>
  <c r="K21" i="62"/>
  <c r="K20" i="62"/>
  <c r="K18" i="70"/>
  <c r="Z16" i="68"/>
  <c r="B73" i="39" s="1"/>
  <c r="O18" i="68"/>
  <c r="P18" i="68" s="1"/>
  <c r="N19" i="68"/>
  <c r="R17" i="70"/>
  <c r="B70" i="40" s="1"/>
  <c r="Z16" i="60"/>
  <c r="B31" i="39" s="1"/>
  <c r="R16" i="66"/>
  <c r="B50" i="40" s="1"/>
  <c r="G21" i="62"/>
  <c r="G20" i="62"/>
  <c r="I18" i="64"/>
  <c r="J18" i="64" s="1"/>
  <c r="O17" i="64"/>
  <c r="P17" i="64" s="1"/>
  <c r="U19" i="68"/>
  <c r="V19" i="68" s="1"/>
  <c r="T20" i="68"/>
  <c r="L17" i="64"/>
  <c r="M17" i="64" s="1"/>
  <c r="X17" i="64"/>
  <c r="Y17" i="64" s="1"/>
  <c r="O21" i="62"/>
  <c r="O20" i="62"/>
  <c r="R19" i="62"/>
  <c r="B34" i="40" s="1"/>
  <c r="I18" i="70"/>
  <c r="G17" i="66"/>
  <c r="O17" i="66"/>
  <c r="C14" i="41"/>
  <c r="C96" i="40" l="1"/>
  <c r="B53" i="37"/>
  <c r="G22" i="62"/>
  <c r="Z17" i="60"/>
  <c r="B35" i="39" s="1"/>
  <c r="O18" i="66"/>
  <c r="G18" i="66"/>
  <c r="O22" i="62"/>
  <c r="U20" i="68"/>
  <c r="V20" i="68" s="1"/>
  <c r="T21" i="68"/>
  <c r="U21" i="68" s="1"/>
  <c r="V21" i="68" s="1"/>
  <c r="O18" i="64"/>
  <c r="P18" i="64" s="1"/>
  <c r="I19" i="64"/>
  <c r="J19" i="64" s="1"/>
  <c r="O19" i="68"/>
  <c r="P19" i="68" s="1"/>
  <c r="N20" i="68"/>
  <c r="K19" i="70"/>
  <c r="K22" i="62"/>
  <c r="R21" i="62"/>
  <c r="B36" i="40" s="1"/>
  <c r="I22" i="62"/>
  <c r="R17" i="66"/>
  <c r="B51" i="40" s="1"/>
  <c r="F18" i="60"/>
  <c r="G18" i="60" s="1"/>
  <c r="R18" i="60"/>
  <c r="S18" i="60" s="1"/>
  <c r="W19" i="68"/>
  <c r="X18" i="68"/>
  <c r="Y18" i="68" s="1"/>
  <c r="K19" i="68"/>
  <c r="L18" i="68"/>
  <c r="M18" i="68" s="1"/>
  <c r="R18" i="64"/>
  <c r="S18" i="64" s="1"/>
  <c r="K18" i="66"/>
  <c r="R18" i="70"/>
  <c r="B71" i="40" s="1"/>
  <c r="F18" i="64"/>
  <c r="G18" i="64" s="1"/>
  <c r="X19" i="60"/>
  <c r="Y19" i="60" s="1"/>
  <c r="L18" i="60"/>
  <c r="M18" i="60" s="1"/>
  <c r="Q19" i="68"/>
  <c r="R18" i="68"/>
  <c r="S18" i="68" s="1"/>
  <c r="E19" i="68"/>
  <c r="F18" i="68"/>
  <c r="G18" i="68" s="1"/>
  <c r="G19" i="70"/>
  <c r="O19" i="70"/>
  <c r="I19" i="70"/>
  <c r="X18" i="64"/>
  <c r="Y18" i="64" s="1"/>
  <c r="L18" i="64"/>
  <c r="M18" i="64" s="1"/>
  <c r="R20" i="62"/>
  <c r="B35" i="40" s="1"/>
  <c r="E22" i="62"/>
  <c r="O19" i="60"/>
  <c r="P19" i="60" s="1"/>
  <c r="Q18" i="66"/>
  <c r="M18" i="66"/>
  <c r="I18" i="66"/>
  <c r="E18" i="66"/>
  <c r="E19" i="70"/>
  <c r="M19" i="70"/>
  <c r="Q19" i="70"/>
  <c r="Z17" i="64"/>
  <c r="B56" i="39" s="1"/>
  <c r="Z17" i="68"/>
  <c r="B77" i="39" s="1"/>
  <c r="I19" i="60"/>
  <c r="J19" i="60" s="1"/>
  <c r="U19" i="60"/>
  <c r="V19" i="60" s="1"/>
  <c r="I20" i="68"/>
  <c r="J20" i="68" s="1"/>
  <c r="H21" i="68"/>
  <c r="I21" i="68" s="1"/>
  <c r="J21" i="68" s="1"/>
  <c r="D22" i="60"/>
  <c r="U19" i="64"/>
  <c r="V19" i="64" s="1"/>
  <c r="C15" i="41"/>
  <c r="J22" i="68" l="1"/>
  <c r="V22" i="68"/>
  <c r="R18" i="66"/>
  <c r="B52" i="40" s="1"/>
  <c r="R22" i="62"/>
  <c r="D24" i="62" s="1"/>
  <c r="B23" i="37" s="1"/>
  <c r="B37" i="40"/>
  <c r="B39" i="40" s="1"/>
  <c r="U20" i="64"/>
  <c r="V20" i="64" s="1"/>
  <c r="U21" i="64"/>
  <c r="V21" i="64" s="1"/>
  <c r="R19" i="70"/>
  <c r="B72" i="40" s="1"/>
  <c r="O20" i="60"/>
  <c r="P20" i="60" s="1"/>
  <c r="O21" i="60"/>
  <c r="P21" i="60" s="1"/>
  <c r="L19" i="64"/>
  <c r="M19" i="64" s="1"/>
  <c r="X19" i="64"/>
  <c r="Y19" i="64" s="1"/>
  <c r="I21" i="70"/>
  <c r="I20" i="70"/>
  <c r="O20" i="70"/>
  <c r="O21" i="70"/>
  <c r="G20" i="70"/>
  <c r="G21" i="70"/>
  <c r="E20" i="68"/>
  <c r="F19" i="68"/>
  <c r="G19" i="68" s="1"/>
  <c r="Q20" i="68"/>
  <c r="R19" i="68"/>
  <c r="S19" i="68" s="1"/>
  <c r="L19" i="60"/>
  <c r="M19" i="60" s="1"/>
  <c r="X21" i="60"/>
  <c r="Y21" i="60" s="1"/>
  <c r="X20" i="60"/>
  <c r="Y20" i="60" s="1"/>
  <c r="Z18" i="64"/>
  <c r="B57" i="39" s="1"/>
  <c r="K19" i="66"/>
  <c r="R19" i="64"/>
  <c r="S19" i="64" s="1"/>
  <c r="K20" i="68"/>
  <c r="L19" i="68"/>
  <c r="M19" i="68" s="1"/>
  <c r="W20" i="68"/>
  <c r="X19" i="68"/>
  <c r="Y19" i="68" s="1"/>
  <c r="R19" i="60"/>
  <c r="S19" i="60" s="1"/>
  <c r="F19" i="60"/>
  <c r="G19" i="60" s="1"/>
  <c r="K20" i="70"/>
  <c r="K21" i="70"/>
  <c r="U20" i="60"/>
  <c r="V20" i="60" s="1"/>
  <c r="U21" i="60"/>
  <c r="V21" i="60" s="1"/>
  <c r="I20" i="60"/>
  <c r="J20" i="60" s="1"/>
  <c r="I21" i="60"/>
  <c r="J21" i="60" s="1"/>
  <c r="Q21" i="70"/>
  <c r="Q20" i="70"/>
  <c r="M21" i="70"/>
  <c r="M20" i="70"/>
  <c r="E21" i="70"/>
  <c r="E20" i="70"/>
  <c r="E19" i="66"/>
  <c r="I19" i="66"/>
  <c r="M19" i="66"/>
  <c r="Q19" i="66"/>
  <c r="Z18" i="68"/>
  <c r="B78" i="39" s="1"/>
  <c r="F19" i="64"/>
  <c r="G19" i="64" s="1"/>
  <c r="Z18" i="60"/>
  <c r="B36" i="39" s="1"/>
  <c r="O20" i="68"/>
  <c r="P20" i="68" s="1"/>
  <c r="N21" i="68"/>
  <c r="O21" i="68" s="1"/>
  <c r="P21" i="68" s="1"/>
  <c r="I20" i="64"/>
  <c r="J20" i="64" s="1"/>
  <c r="I21" i="64"/>
  <c r="J21" i="64" s="1"/>
  <c r="O19" i="64"/>
  <c r="P19" i="64" s="1"/>
  <c r="G19" i="66"/>
  <c r="O19" i="66"/>
  <c r="C16" i="41"/>
  <c r="G22" i="70" l="1"/>
  <c r="V22" i="64"/>
  <c r="C39" i="40"/>
  <c r="O22" i="70"/>
  <c r="R20" i="70"/>
  <c r="B73" i="40" s="1"/>
  <c r="K22" i="70"/>
  <c r="V22" i="60"/>
  <c r="Z19" i="60"/>
  <c r="B37" i="39" s="1"/>
  <c r="P22" i="60"/>
  <c r="J22" i="60"/>
  <c r="O21" i="66"/>
  <c r="O20" i="66"/>
  <c r="G21" i="66"/>
  <c r="G20" i="66"/>
  <c r="O20" i="64"/>
  <c r="P20" i="64" s="1"/>
  <c r="O21" i="64"/>
  <c r="P21" i="64" s="1"/>
  <c r="J22" i="64"/>
  <c r="P22" i="68"/>
  <c r="F21" i="64"/>
  <c r="G21" i="64" s="1"/>
  <c r="F20" i="64"/>
  <c r="G20" i="64" s="1"/>
  <c r="Q21" i="66"/>
  <c r="Q20" i="66"/>
  <c r="M21" i="66"/>
  <c r="M20" i="66"/>
  <c r="I21" i="66"/>
  <c r="I20" i="66"/>
  <c r="E21" i="66"/>
  <c r="E20" i="66"/>
  <c r="R21" i="70"/>
  <c r="B74" i="40" s="1"/>
  <c r="B75" i="40" s="1"/>
  <c r="B77" i="40" s="1"/>
  <c r="M22" i="70"/>
  <c r="Q22" i="70"/>
  <c r="F21" i="60"/>
  <c r="G21" i="60" s="1"/>
  <c r="F20" i="60"/>
  <c r="G20" i="60" s="1"/>
  <c r="R21" i="60"/>
  <c r="S21" i="60" s="1"/>
  <c r="R20" i="60"/>
  <c r="S20" i="60" s="1"/>
  <c r="W21" i="68"/>
  <c r="X21" i="68" s="1"/>
  <c r="Y21" i="68" s="1"/>
  <c r="X20" i="68"/>
  <c r="Y20" i="68" s="1"/>
  <c r="K21" i="68"/>
  <c r="L21" i="68" s="1"/>
  <c r="M21" i="68" s="1"/>
  <c r="L20" i="68"/>
  <c r="M20" i="68" s="1"/>
  <c r="R21" i="64"/>
  <c r="S21" i="64" s="1"/>
  <c r="R20" i="64"/>
  <c r="S20" i="64" s="1"/>
  <c r="Y22" i="60"/>
  <c r="L21" i="60"/>
  <c r="M21" i="60" s="1"/>
  <c r="L20" i="60"/>
  <c r="M20" i="60" s="1"/>
  <c r="Q21" i="68"/>
  <c r="R21" i="68" s="1"/>
  <c r="S21" i="68" s="1"/>
  <c r="R20" i="68"/>
  <c r="S20" i="68" s="1"/>
  <c r="E21" i="68"/>
  <c r="F21" i="68" s="1"/>
  <c r="G21" i="68" s="1"/>
  <c r="F20" i="68"/>
  <c r="G20" i="68" s="1"/>
  <c r="I22" i="70"/>
  <c r="X21" i="64"/>
  <c r="Y21" i="64" s="1"/>
  <c r="X20" i="64"/>
  <c r="Y20" i="64" s="1"/>
  <c r="L21" i="64"/>
  <c r="M21" i="64" s="1"/>
  <c r="L20" i="64"/>
  <c r="M20" i="64" s="1"/>
  <c r="Z19" i="64"/>
  <c r="B58" i="39" s="1"/>
  <c r="R19" i="66"/>
  <c r="B53" i="40" s="1"/>
  <c r="K21" i="66"/>
  <c r="K20" i="66"/>
  <c r="Z19" i="68"/>
  <c r="B79" i="39" s="1"/>
  <c r="E22" i="70"/>
  <c r="C17" i="41"/>
  <c r="G22" i="64" l="1"/>
  <c r="R22" i="70"/>
  <c r="D24" i="70" s="1"/>
  <c r="B43" i="37"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E16" i="58"/>
  <c r="E17" i="58" s="1"/>
  <c r="F17" i="58" s="1"/>
  <c r="G16" i="58"/>
  <c r="F67" i="38"/>
  <c r="B68" i="38" s="1"/>
  <c r="D18" i="58"/>
  <c r="B10" i="37"/>
  <c r="F16" i="58" l="1"/>
  <c r="B71" i="38"/>
  <c r="D68" i="38"/>
  <c r="E68" i="38"/>
  <c r="C68" i="38"/>
  <c r="R16" i="58"/>
  <c r="P16" i="58"/>
  <c r="N16" i="58"/>
  <c r="L16" i="58"/>
  <c r="J16" i="58"/>
  <c r="G17" i="58"/>
  <c r="H16" i="58"/>
  <c r="D19" i="58"/>
  <c r="F82" i="38" l="1"/>
  <c r="S16" i="58"/>
  <c r="R17" i="58"/>
  <c r="J17" i="58"/>
  <c r="L17" i="58"/>
  <c r="N17" i="58"/>
  <c r="P17" i="58"/>
  <c r="G18" i="58"/>
  <c r="H17" i="58"/>
  <c r="D20" i="58"/>
  <c r="B48" i="51"/>
  <c r="C11" i="53" s="1"/>
  <c r="E33" i="51"/>
  <c r="C10" i="53" s="1"/>
  <c r="B33" i="51"/>
  <c r="C9" i="53" s="1"/>
  <c r="E19" i="51"/>
  <c r="C8" i="53" s="1"/>
  <c r="B19" i="51"/>
  <c r="C7" i="53" s="1"/>
  <c r="R18" i="58" l="1"/>
  <c r="P18" i="58"/>
  <c r="N18" i="58"/>
  <c r="L18" i="58"/>
  <c r="J18" i="58"/>
  <c r="G19" i="58"/>
  <c r="H18" i="58"/>
  <c r="D21" i="58"/>
  <c r="C12" i="53"/>
  <c r="R19" i="58" l="1"/>
  <c r="J19" i="58"/>
  <c r="L19" i="58"/>
  <c r="N19" i="58"/>
  <c r="P19" i="58"/>
  <c r="F16" i="53"/>
  <c r="E16" i="53"/>
  <c r="G20" i="58"/>
  <c r="H19" i="58"/>
  <c r="E18" i="58"/>
  <c r="F18" i="58" s="1"/>
  <c r="S18" i="58" s="1"/>
  <c r="R21" i="58" l="1"/>
  <c r="R20" i="58"/>
  <c r="P21" i="58"/>
  <c r="P20" i="58"/>
  <c r="N21" i="58"/>
  <c r="N20" i="58"/>
  <c r="L21" i="58"/>
  <c r="L20" i="58"/>
  <c r="J21" i="58"/>
  <c r="J20" i="58"/>
  <c r="G21" i="58"/>
  <c r="H21" i="58" s="1"/>
  <c r="H20" i="58"/>
  <c r="E19" i="58"/>
  <c r="F19" i="58" s="1"/>
  <c r="S19" i="58" s="1"/>
  <c r="R22" i="58" l="1"/>
  <c r="L22" i="58"/>
  <c r="E20" i="58"/>
  <c r="F20" i="58" s="1"/>
  <c r="S20" i="58" s="1"/>
  <c r="H22" i="58" l="1"/>
  <c r="P22" i="58"/>
  <c r="E21" i="58"/>
  <c r="F21" i="58" s="1"/>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O13" i="27"/>
  <c r="K13" i="27"/>
  <c r="G13" i="27"/>
  <c r="M13" i="27"/>
  <c r="I13" i="27"/>
  <c r="E13" i="27"/>
  <c r="E13" i="26"/>
  <c r="M13" i="26"/>
  <c r="K13" i="26"/>
  <c r="Q13" i="26"/>
  <c r="I13" i="26"/>
  <c r="O13" i="26"/>
  <c r="R13" i="21"/>
  <c r="L13" i="21"/>
  <c r="F13" i="21"/>
  <c r="U13" i="21"/>
  <c r="O13" i="21"/>
  <c r="I13" i="21"/>
  <c r="F51" i="38"/>
  <c r="F37" i="38"/>
  <c r="R13" i="27" l="1"/>
  <c r="B9" i="40" s="1"/>
  <c r="Q22" i="27"/>
  <c r="Y22" i="21"/>
  <c r="E14" i="27"/>
  <c r="G13" i="21"/>
  <c r="F14" i="21"/>
  <c r="F53" i="38"/>
  <c r="F39" i="38"/>
  <c r="B40" i="38" l="1"/>
  <c r="F68" i="38"/>
  <c r="E15" i="27"/>
  <c r="F15" i="21"/>
  <c r="G14" i="21"/>
  <c r="B43" i="38"/>
  <c r="E40" i="38"/>
  <c r="D40" i="38"/>
  <c r="B57" i="38"/>
  <c r="D54" i="38"/>
  <c r="C54" i="38"/>
  <c r="B54" i="38"/>
  <c r="E54" i="38"/>
  <c r="C40" i="38"/>
  <c r="F54" i="38" l="1"/>
  <c r="F40" i="38"/>
  <c r="E16" i="27"/>
  <c r="F16" i="21"/>
  <c r="G15" i="21"/>
  <c r="E17" i="27" l="1"/>
  <c r="F17" i="21"/>
  <c r="G16" i="21"/>
  <c r="E18" i="27" l="1"/>
  <c r="B54" i="39"/>
  <c r="F18" i="21"/>
  <c r="G17" i="21"/>
  <c r="E19" i="27" l="1"/>
  <c r="B33" i="39"/>
  <c r="R12" i="25"/>
  <c r="P12" i="25"/>
  <c r="L12" i="25"/>
  <c r="H12" i="25"/>
  <c r="N12" i="25"/>
  <c r="J12" i="25"/>
  <c r="F12" i="25"/>
  <c r="F19" i="21"/>
  <c r="G18" i="21"/>
  <c r="I14" i="21"/>
  <c r="E20" i="27" l="1"/>
  <c r="F20" i="21"/>
  <c r="G19" i="21"/>
  <c r="E21" i="27" l="1"/>
  <c r="G20" i="21"/>
  <c r="F21" i="21" l="1"/>
  <c r="G21" i="21" s="1"/>
  <c r="G22" i="21" s="1"/>
  <c r="E14" i="26"/>
  <c r="G13" i="26"/>
  <c r="B62" i="39" l="1"/>
  <c r="B64" i="39" s="1"/>
  <c r="B41" i="39"/>
  <c r="B43" i="39" s="1"/>
  <c r="B25" i="37"/>
  <c r="B35" i="37"/>
  <c r="G14" i="26"/>
  <c r="G14" i="27"/>
  <c r="G15" i="27" l="1"/>
  <c r="I14" i="26"/>
  <c r="I14" i="27"/>
  <c r="K14" i="27" l="1"/>
  <c r="K14" i="26"/>
  <c r="I15" i="27"/>
  <c r="G16" i="27"/>
  <c r="M14" i="26" l="1"/>
  <c r="K15" i="27"/>
  <c r="I16" i="27"/>
  <c r="G17" i="27"/>
  <c r="M14" i="27"/>
  <c r="I17" i="27" l="1"/>
  <c r="O14" i="26"/>
  <c r="Q14" i="26"/>
  <c r="M15" i="27"/>
  <c r="K16" i="27"/>
  <c r="O14" i="27"/>
  <c r="R14" i="27" s="1"/>
  <c r="B10" i="40" s="1"/>
  <c r="G18" i="27"/>
  <c r="C16" i="26" l="1"/>
  <c r="K17" i="27"/>
  <c r="O15" i="27"/>
  <c r="R15" i="27" s="1"/>
  <c r="B11" i="40" s="1"/>
  <c r="M16" i="27"/>
  <c r="G19" i="27"/>
  <c r="I18" i="27"/>
  <c r="B12" i="37" l="1"/>
  <c r="B7" i="40"/>
  <c r="B8" i="40" s="1"/>
  <c r="I19" i="27"/>
  <c r="G20" i="27"/>
  <c r="O16" i="27"/>
  <c r="R16" i="27" s="1"/>
  <c r="B12" i="40" s="1"/>
  <c r="K18" i="27"/>
  <c r="M17" i="27"/>
  <c r="O17" i="27" l="1"/>
  <c r="R17" i="27" s="1"/>
  <c r="B13" i="40" s="1"/>
  <c r="E22" i="27"/>
  <c r="I20" i="27"/>
  <c r="M18" i="27"/>
  <c r="G21" i="27"/>
  <c r="K19" i="27"/>
  <c r="K20" i="27" l="1"/>
  <c r="M19" i="27"/>
  <c r="G22" i="27"/>
  <c r="I21" i="27"/>
  <c r="O18" i="27"/>
  <c r="R18" i="27" s="1"/>
  <c r="B14" i="40" s="1"/>
  <c r="I22" i="27" l="1"/>
  <c r="O19" i="27"/>
  <c r="R19" i="27" s="1"/>
  <c r="B15" i="40" s="1"/>
  <c r="K21" i="27"/>
  <c r="M20" i="27"/>
  <c r="K22" i="27" l="1"/>
  <c r="O20" i="27"/>
  <c r="R20" i="27" s="1"/>
  <c r="B16" i="40" s="1"/>
  <c r="M21" i="27"/>
  <c r="M22" i="27" l="1"/>
  <c r="O21" i="27"/>
  <c r="R21" i="27" s="1"/>
  <c r="B17" i="40" s="1"/>
  <c r="B18" i="40" s="1"/>
  <c r="O22" i="27" l="1"/>
  <c r="R22" i="27" s="1"/>
  <c r="D24" i="27" s="1"/>
  <c r="B13" i="37" l="1"/>
  <c r="C20" i="40"/>
  <c r="B20" i="40"/>
  <c r="J13" i="21"/>
  <c r="J14" i="21" l="1"/>
  <c r="I15" i="21"/>
  <c r="D14" i="21" l="1"/>
  <c r="J15" i="21"/>
  <c r="I16" i="21"/>
  <c r="J16" i="21" l="1"/>
  <c r="I17" i="21"/>
  <c r="D15" i="21"/>
  <c r="M13" i="21"/>
  <c r="L14" i="21"/>
  <c r="D16" i="21" l="1"/>
  <c r="P13" i="21"/>
  <c r="O14" i="21"/>
  <c r="M14" i="21"/>
  <c r="L15" i="21"/>
  <c r="J17" i="21"/>
  <c r="I18" i="21"/>
  <c r="L16" i="21" l="1"/>
  <c r="M15" i="21"/>
  <c r="R14" i="21"/>
  <c r="S13" i="21"/>
  <c r="O15" i="21"/>
  <c r="P14" i="21"/>
  <c r="D17" i="21"/>
  <c r="I19" i="21"/>
  <c r="J18" i="21"/>
  <c r="R15" i="21" l="1"/>
  <c r="S14" i="21"/>
  <c r="I20" i="21"/>
  <c r="J19" i="21"/>
  <c r="D18" i="21"/>
  <c r="O16" i="21"/>
  <c r="P15" i="21"/>
  <c r="V13" i="21"/>
  <c r="Z13" i="21" s="1"/>
  <c r="B7" i="39" s="1"/>
  <c r="U14" i="21"/>
  <c r="M16" i="21"/>
  <c r="L17" i="21"/>
  <c r="O17" i="21" l="1"/>
  <c r="P16" i="21"/>
  <c r="M17" i="21"/>
  <c r="L18" i="21"/>
  <c r="V14" i="21"/>
  <c r="Z14" i="21" s="1"/>
  <c r="B8" i="39" s="1"/>
  <c r="U15" i="21"/>
  <c r="D19" i="21"/>
  <c r="R16" i="21"/>
  <c r="S15" i="21"/>
  <c r="I21" i="21"/>
  <c r="J20" i="21"/>
  <c r="J21" i="21" l="1"/>
  <c r="J22" i="21" s="1"/>
  <c r="V15" i="21"/>
  <c r="Z15" i="21" s="1"/>
  <c r="B9" i="39" s="1"/>
  <c r="U16" i="21"/>
  <c r="R17" i="21"/>
  <c r="S16" i="21"/>
  <c r="D20" i="21"/>
  <c r="O18" i="21"/>
  <c r="P17" i="21"/>
  <c r="L19" i="21"/>
  <c r="M18" i="21"/>
  <c r="S17" i="21" l="1"/>
  <c r="L20" i="21"/>
  <c r="M19" i="21"/>
  <c r="P18" i="21"/>
  <c r="O19" i="21"/>
  <c r="V16" i="21"/>
  <c r="Z16" i="21" s="1"/>
  <c r="B10" i="39" s="1"/>
  <c r="B12" i="39" s="1"/>
  <c r="U17" i="21"/>
  <c r="D21" i="21" l="1"/>
  <c r="R18" i="21"/>
  <c r="S18" i="21" s="1"/>
  <c r="O20" i="21"/>
  <c r="P19" i="21"/>
  <c r="R19" i="21"/>
  <c r="V17" i="21"/>
  <c r="Z17" i="21" s="1"/>
  <c r="B14" i="39" s="1"/>
  <c r="U18" i="21"/>
  <c r="L21" i="21"/>
  <c r="M20" i="21"/>
  <c r="D22" i="21" l="1"/>
  <c r="M21" i="21"/>
  <c r="M22" i="21" s="1"/>
  <c r="P20" i="21"/>
  <c r="O21" i="21"/>
  <c r="U19" i="21"/>
  <c r="V18" i="21"/>
  <c r="Z18" i="21" s="1"/>
  <c r="B15" i="39" s="1"/>
  <c r="R20" i="21"/>
  <c r="S19" i="21"/>
  <c r="P21" i="21" l="1"/>
  <c r="P22" i="21" s="1"/>
  <c r="S20" i="21"/>
  <c r="R21" i="21"/>
  <c r="V19" i="21"/>
  <c r="Z19" i="21" s="1"/>
  <c r="B16" i="39" s="1"/>
  <c r="U20" i="21"/>
  <c r="S21" i="21" l="1"/>
  <c r="S22" i="21" s="1"/>
  <c r="V20" i="21"/>
  <c r="Z20" i="21" s="1"/>
  <c r="B17" i="39" s="1"/>
  <c r="U21" i="2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F24" i="38" l="1"/>
  <c r="B25" i="38" s="1"/>
  <c r="F22" i="38" l="1"/>
  <c r="B28" i="38"/>
  <c r="E25" i="38"/>
  <c r="C25" i="38"/>
  <c r="D25" i="38"/>
  <c r="F25" i="38" l="1"/>
  <c r="S17" i="58"/>
  <c r="S22" i="58" s="1"/>
  <c r="C24" i="58" s="1"/>
  <c r="B11" i="37" s="1"/>
  <c r="D17" i="58"/>
  <c r="D22" i="58" s="1"/>
  <c r="B15" i="37" l="1"/>
</calcChain>
</file>

<file path=xl/sharedStrings.xml><?xml version="1.0" encoding="utf-8"?>
<sst xmlns="http://schemas.openxmlformats.org/spreadsheetml/2006/main" count="1720" uniqueCount="527">
  <si>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</si>
  <si>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</si>
  <si>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</si>
  <si>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</si>
  <si>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</si>
  <si>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</si>
  <si>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</si>
  <si>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</si>
  <si>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</si>
  <si>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</si>
  <si>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</si>
  <si>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</si>
  <si>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</si>
  <si>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</si>
  <si>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</si>
  <si>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</si>
  <si>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</si>
  <si>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</si>
  <si>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</si>
  <si>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</si>
  <si>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</si>
  <si>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</si>
  <si>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</si>
  <si>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</si>
  <si>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</si>
  <si>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</si>
  <si>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</si>
  <si>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</si>
  <si>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</si>
  <si>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</si>
  <si>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</si>
  <si>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</si>
  <si>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</si>
  <si>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</si>
  <si>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</si>
  <si>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</si>
  <si>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</si>
  <si>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</si>
  <si>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</si>
  <si>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</si>
  <si>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</si>
  <si>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</si>
  <si>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</si>
  <si>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</si>
  <si>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</si>
  <si>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</si>
  <si>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</si>
  <si>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</si>
  <si>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</si>
  <si>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</si>
  <si>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</si>
  <si>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</si>
  <si>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</si>
  <si>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</si>
  <si>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</si>
  <si>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</si>
  <si>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</si>
  <si>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</si>
  <si>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</si>
  <si>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</si>
  <si>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</si>
  <si>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</si>
  <si>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</si>
  <si>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</si>
  <si>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</si>
  <si>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</si>
  <si>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</si>
  <si>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</si>
  <si>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</si>
  <si>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</si>
  <si>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</si>
  <si>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</si>
  <si>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</si>
  <si>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</si>
  <si>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</si>
  <si>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</si>
  <si>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</si>
  <si>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</si>
  <si>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</si>
  <si>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</si>
  <si>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</si>
  <si>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</si>
  <si>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</si>
  <si>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</si>
  <si>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</si>
  <si>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</si>
  <si>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</si>
  <si>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</si>
  <si>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</si>
  <si>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</si>
  <si>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</si>
  <si>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</si>
  <si>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</si>
  <si>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</si>
  <si>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</si>
  <si>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</si>
  <si>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</si>
  <si>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</si>
  <si>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</si>
  <si>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</si>
  <si>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</si>
  <si>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</si>
  <si>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</si>
  <si>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</si>
  <si>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</si>
  <si>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</si>
  <si>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</si>
  <si>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</si>
  <si>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</si>
  <si>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</si>
  <si>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</si>
  <si>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</si>
  <si>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</si>
  <si>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</si>
  <si>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</si>
  <si>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</si>
  <si>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</si>
  <si>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</si>
  <si>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</si>
  <si>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</si>
  <si>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</si>
  <si>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</si>
  <si>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</si>
  <si>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</si>
  <si>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</si>
  <si>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</si>
  <si>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</si>
  <si>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</si>
  <si>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</si>
  <si>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</si>
  <si>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</si>
  <si>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</si>
  <si>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</si>
  <si>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</si>
  <si>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</si>
  <si>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</si>
  <si>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</si>
  <si>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</si>
  <si>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</si>
  <si>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</si>
  <si>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</si>
  <si>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</si>
  <si>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</si>
  <si>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</si>
  <si>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</si>
  <si>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</si>
  <si>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</si>
  <si>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</si>
  <si>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</si>
  <si>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</si>
  <si>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</si>
  <si>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</si>
  <si>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</si>
  <si>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</si>
  <si>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</si>
  <si>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</si>
  <si>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</si>
  <si>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</si>
  <si>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</si>
  <si>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</si>
  <si>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</si>
  <si>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</si>
  <si>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</si>
  <si>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</si>
  <si>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</si>
  <si>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</si>
  <si>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</si>
  <si>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</si>
  <si>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</si>
  <si>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</si>
  <si>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</si>
  <si>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</si>
  <si>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</si>
  <si>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</si>
  <si>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</si>
  <si>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</si>
  <si>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</si>
  <si>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</si>
  <si>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</si>
  <si>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</si>
  <si>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</si>
  <si>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</si>
  <si>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</si>
  <si>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</si>
  <si>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</si>
  <si>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</si>
  <si>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</si>
  <si>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</si>
  <si>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</si>
  <si>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</si>
  <si>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</si>
  <si>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</si>
  <si>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</si>
  <si>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</si>
  <si>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</si>
  <si>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</si>
  <si>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</si>
  <si>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</si>
  <si>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</si>
  <si>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</si>
  <si>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</si>
  <si>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</si>
  <si>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</si>
  <si>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</si>
  <si>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</si>
  <si>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</si>
  <si>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</si>
  <si>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</si>
  <si>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</si>
  <si>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</si>
  <si>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</si>
  <si>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</si>
  <si>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</si>
  <si>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</si>
  <si>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</si>
  <si>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</si>
  <si>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</si>
  <si>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</si>
  <si>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</si>
  <si>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</si>
  <si>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</si>
  <si>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</si>
  <si>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</si>
  <si>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</si>
  <si>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</si>
  <si>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</si>
  <si>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</si>
  <si>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</si>
  <si>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</si>
  <si>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</si>
  <si>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</si>
  <si>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</si>
  <si>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</si>
  <si>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</si>
  <si>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</si>
  <si>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</si>
  <si>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</si>
  <si>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</si>
  <si>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</si>
  <si>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</si>
  <si>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</si>
  <si>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</si>
  <si>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</si>
  <si>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</si>
  <si>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</si>
  <si>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</si>
  <si>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</si>
  <si>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</si>
  <si>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</si>
  <si>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</si>
  <si>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</si>
  <si>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</si>
  <si>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</si>
  <si>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</si>
  <si>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</si>
  <si>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</si>
  <si>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</si>
  <si>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</si>
  <si>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</si>
  <si>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</si>
  <si>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</si>
  <si>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</si>
  <si>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</si>
  <si>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</si>
  <si>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</si>
  <si>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</si>
  <si>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</si>
  <si>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</si>
  <si>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</si>
  <si>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</si>
  <si>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</si>
  <si>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</si>
  <si>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</si>
  <si>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</si>
  <si>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</si>
  <si>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</si>
  <si>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</si>
  <si>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</si>
  <si>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</si>
  <si>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</si>
  <si>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</si>
  <si>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</si>
  <si>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</si>
  <si>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</si>
  <si>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</si>
  <si>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</si>
  <si>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</si>
  <si>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</si>
  <si>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</si>
  <si>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</si>
  <si>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</si>
  <si>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</si>
  <si>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</si>
  <si>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</si>
  <si>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</si>
  <si>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</si>
  <si>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</si>
  <si>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</si>
  <si>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</si>
  <si>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</si>
  <si>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</si>
  <si>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</si>
  <si>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</si>
  <si>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</si>
  <si>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</si>
  <si>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</si>
  <si>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</si>
  <si>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</si>
  <si>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</si>
  <si>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</si>
  <si>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</si>
  <si>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</si>
  <si>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</si>
  <si>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</si>
  <si>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</si>
  <si>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</si>
  <si>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</si>
  <si>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</si>
  <si>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</si>
  <si>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</si>
  <si>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</si>
  <si>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</si>
  <si>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</si>
  <si>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</si>
  <si>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</si>
  <si>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</si>
  <si>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</si>
  <si>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</si>
  <si>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</si>
  <si>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</si>
  <si>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</si>
  <si>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</si>
  <si>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</si>
  <si>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</si>
  <si>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</si>
  <si>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</si>
  <si>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</si>
  <si>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</si>
  <si>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</si>
  <si>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</si>
  <si>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</si>
  <si>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</si>
  <si>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</si>
  <si>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</si>
  <si>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</si>
  <si>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</si>
  <si>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</si>
  <si>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</si>
  <si>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</si>
  <si>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</si>
  <si>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</si>
  <si>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</si>
  <si>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</si>
  <si>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</si>
  <si>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</si>
  <si>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</si>
  <si>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</si>
  <si>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</si>
  <si>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</si>
  <si>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</si>
  <si>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</si>
  <si>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</si>
  <si>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</si>
  <si>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</si>
  <si>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</si>
  <si>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</si>
  <si>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</si>
  <si>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</si>
  <si>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</si>
  <si>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</si>
  <si>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</si>
  <si>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</si>
  <si>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</si>
  <si>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</si>
  <si>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</si>
  <si>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</si>
  <si>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</si>
  <si>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</si>
  <si>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</si>
  <si>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</si>
  <si>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</si>
  <si>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</si>
  <si>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</si>
  <si>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</si>
  <si>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</si>
  <si>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</si>
  <si>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</si>
  <si>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</si>
  <si>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</si>
  <si>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</si>
  <si>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</si>
  <si>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</si>
  <si>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</si>
  <si>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</si>
  <si>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</si>
  <si>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</si>
  <si>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</si>
  <si>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</si>
  <si>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</si>
  <si>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</si>
  <si>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</si>
  <si>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</si>
  <si>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</si>
  <si>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</si>
  <si>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</si>
  <si>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</si>
  <si>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</si>
  <si>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</si>
  <si>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</si>
  <si>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</si>
  <si>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</si>
  <si>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</si>
  <si>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</si>
  <si>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</si>
  <si>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</si>
  <si>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</si>
  <si>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</si>
  <si>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</si>
  <si>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</si>
  <si>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</si>
  <si>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</si>
  <si>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</si>
  <si>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</si>
  <si>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</si>
  <si>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</si>
  <si>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</si>
  <si>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</si>
  <si>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</si>
  <si>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</si>
  <si>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</si>
  <si>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</si>
  <si>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</si>
  <si>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</si>
  <si>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</si>
  <si>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</si>
  <si>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DDI Requisitioned Integration Services Pool Average Hourly Rate &amp; CPI-U Adjusted Houry Rate:</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</si>
  <si>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</si>
  <si>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</si>
  <si>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</si>
  <si>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</si>
  <si>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</si>
  <si>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</si>
  <si>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</si>
  <si>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</si>
  <si>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</si>
  <si>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</si>
  <si>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</si>
  <si>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</si>
  <si>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</si>
  <si>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</si>
  <si>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</si>
  <si>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</si>
  <si>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</si>
  <si>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</si>
  <si>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</si>
  <si>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</si>
  <si>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</si>
  <si>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</si>
  <si>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</si>
  <si>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</si>
  <si>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</si>
  <si>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</si>
  <si>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</si>
  <si>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</si>
  <si>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</si>
  <si>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</si>
  <si>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</si>
  <si>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</si>
  <si>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</si>
  <si>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</si>
  <si>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</si>
  <si>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</si>
  <si>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</si>
  <si>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</si>
  <si>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</si>
  <si>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</si>
  <si>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</si>
  <si>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</si>
  <si>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</si>
  <si>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</si>
  <si>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</si>
  <si>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</si>
  <si>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</si>
  <si>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</si>
  <si>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</si>
  <si>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</si>
  <si>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</si>
  <si>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</si>
  <si>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</si>
  <si>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</si>
  <si>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</si>
  <si>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</si>
  <si>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</si>
  <si>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</si>
  <si>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Attachment G - Tier 4 Claims Pricing Schedules</t>
  </si>
  <si>
    <t>Schedule M - Claims Processing and Management Services Option D (State Specific Requirements) Scope of Work Costs
Schedule M-2 Claims Processing and Management Services Option D (State Specific Requirements) Operations Costs</t>
  </si>
  <si>
    <t>*  The values found in C7 through C11 are derived by multiplying the value in each cell in column B by the fixed hour amounts found in Schedule J.</t>
  </si>
  <si>
    <t>Type of Resource</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</si>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</sst>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591">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5" borderId="25" xfId="0"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19" fillId="0" borderId="65" xfId="4" applyFont="1" applyBorder="1" applyAlignment="1">
      <alignment horizontal="left" vertical="top" wrapText="1"/>
    </xf>
    <xf numFmtId="0" fontId="19" fillId="0" borderId="0" xfId="4" applyFont="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165" fontId="6" fillId="10" borderId="27"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165" fontId="6" fillId="10" borderId="28" xfId="0" applyNumberFormat="1" applyFont="1" applyFill="1" applyBorder="1" applyAlignment="1" applyProtection="1">
      <alignment horizontal="center"/>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0" xfId="0" applyFont="1" applyBorder="1" applyAlignment="1">
      <alignment horizontal="right"/>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0" fontId="6" fillId="0" borderId="8" xfId="0" applyFont="1" applyFill="1" applyBorder="1" applyAlignment="1" applyProtection="1">
      <alignment horizontal="right"/>
    </xf>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1" fillId="0" borderId="28" xfId="0" applyFont="1" applyBorder="1" applyAlignment="1">
      <alignment horizontal="right"/>
    </xf>
    <xf numFmtId="0" fontId="6" fillId="0" borderId="33" xfId="0" applyFont="1" applyBorder="1" applyAlignment="1">
      <alignment horizontal="center"/>
    </xf>
    <xf numFmtId="165" fontId="6" fillId="10" borderId="0" xfId="0" applyNumberFormat="1" applyFont="1" applyFill="1"/>
    <xf numFmtId="165" fontId="6" fillId="10" borderId="0" xfId="0" applyNumberFormat="1" applyFont="1" applyFill="1" applyAlignment="1">
      <alignment horizontal="center"/>
    </xf>
    <xf numFmtId="0" fontId="6" fillId="4" borderId="0" xfId="0" applyFont="1" applyFill="1" applyAlignment="1">
      <alignment horizontal="right"/>
    </xf>
    <xf numFmtId="0" fontId="1" fillId="0" borderId="0" xfId="0" applyFont="1" applyFill="1" applyAlignment="1">
      <alignment horizontal="left" vertical="top" wrapText="1"/>
    </xf>
    <xf numFmtId="0" fontId="6" fillId="0" borderId="0" xfId="0" applyFont="1" applyAlignment="1">
      <alignment horizontal="center" wrapText="1"/>
    </xf>
    <xf numFmtId="0" fontId="1" fillId="0" borderId="0" xfId="0" applyFont="1" applyAlignment="1">
      <alignment horizontal="right"/>
    </xf>
    <xf numFmtId="0" fontId="6" fillId="0" borderId="0" xfId="0" applyFont="1" applyAlignment="1">
      <alignment horizontal="right" wrapText="1"/>
    </xf>
    <xf numFmtId="0" fontId="6" fillId="0" borderId="8" xfId="0" applyFont="1" applyBorder="1" applyAlignment="1">
      <alignment horizontal="right"/>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image" Target="../media/image2.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3" Type="http://schemas.openxmlformats.org/officeDocument/2006/relationships/customXml" Target="../ink/ink26.xml"/><Relationship Id="rId2" Type="http://schemas.openxmlformats.org/officeDocument/2006/relationships/image" Target="../media/image1.png"/><Relationship Id="rId1" Type="http://schemas.openxmlformats.org/officeDocument/2006/relationships/customXml" Target="../ink/ink25.xml"/><Relationship Id="rId6" Type="http://schemas.openxmlformats.org/officeDocument/2006/relationships/customXml" Target="../ink/ink28.xml"/><Relationship Id="rId5" Type="http://schemas.openxmlformats.org/officeDocument/2006/relationships/image" Target="../media/image2.png"/><Relationship Id="rId4" Type="http://schemas.openxmlformats.org/officeDocument/2006/relationships/customXml" Target="../ink/ink27.xml"/></Relationships>
</file>

<file path=xl/drawings/_rels/drawing11.xml.rels><?xml version="1.0" encoding="UTF-8" standalone="yes"?>
<Relationships xmlns="http://schemas.openxmlformats.org/package/2006/relationships"><Relationship Id="rId3" Type="http://schemas.openxmlformats.org/officeDocument/2006/relationships/customXml" Target="../ink/ink30.xml"/><Relationship Id="rId2" Type="http://schemas.openxmlformats.org/officeDocument/2006/relationships/image" Target="../media/image2.png"/><Relationship Id="rId1" Type="http://schemas.openxmlformats.org/officeDocument/2006/relationships/customXml" Target="../ink/ink29.xml"/><Relationship Id="rId4" Type="http://schemas.openxmlformats.org/officeDocument/2006/relationships/customXml" Target="../ink/ink3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32.xml"/></Relationships>
</file>

<file path=xl/drawings/_rels/drawing13.xml.rels><?xml version="1.0" encoding="UTF-8" standalone="yes"?>
<Relationships xmlns="http://schemas.openxmlformats.org/package/2006/relationships"><Relationship Id="rId3" Type="http://schemas.openxmlformats.org/officeDocument/2006/relationships/customXml" Target="../ink/ink34.xml"/><Relationship Id="rId2" Type="http://schemas.openxmlformats.org/officeDocument/2006/relationships/image" Target="../media/image3.png"/><Relationship Id="rId1" Type="http://schemas.openxmlformats.org/officeDocument/2006/relationships/customXml" Target="../ink/ink33.xml"/><Relationship Id="rId5" Type="http://schemas.openxmlformats.org/officeDocument/2006/relationships/customXml" Target="../ink/ink35.xml"/><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6.xml"/></Relationships>
</file>

<file path=xl/drawings/_rels/drawing15.xml.rels><?xml version="1.0" encoding="UTF-8" standalone="yes"?>
<Relationships xmlns="http://schemas.openxmlformats.org/package/2006/relationships"><Relationship Id="rId3" Type="http://schemas.openxmlformats.org/officeDocument/2006/relationships/customXml" Target="../ink/ink38.xml"/><Relationship Id="rId2" Type="http://schemas.openxmlformats.org/officeDocument/2006/relationships/image" Target="../media/image1.png"/><Relationship Id="rId1" Type="http://schemas.openxmlformats.org/officeDocument/2006/relationships/customXml" Target="../ink/ink37.xml"/><Relationship Id="rId6" Type="http://schemas.openxmlformats.org/officeDocument/2006/relationships/customXml" Target="../ink/ink40.xml"/><Relationship Id="rId5" Type="http://schemas.openxmlformats.org/officeDocument/2006/relationships/image" Target="../media/image2.png"/><Relationship Id="rId4" Type="http://schemas.openxmlformats.org/officeDocument/2006/relationships/customXml" Target="../ink/ink39.xml"/></Relationships>
</file>

<file path=xl/drawings/_rels/drawing16.xml.rels><?xml version="1.0" encoding="UTF-8" standalone="yes"?>
<Relationships xmlns="http://schemas.openxmlformats.org/package/2006/relationships"><Relationship Id="rId3" Type="http://schemas.openxmlformats.org/officeDocument/2006/relationships/customXml" Target="../ink/ink42.xml"/><Relationship Id="rId2" Type="http://schemas.openxmlformats.org/officeDocument/2006/relationships/image" Target="../media/image2.png"/><Relationship Id="rId1" Type="http://schemas.openxmlformats.org/officeDocument/2006/relationships/customXml" Target="../ink/ink41.xml"/><Relationship Id="rId4" Type="http://schemas.openxmlformats.org/officeDocument/2006/relationships/customXml" Target="../ink/ink43.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44.xml"/></Relationships>
</file>

<file path=xl/drawings/_rels/drawing2.xml.rels><?xml version="1.0" encoding="UTF-8" standalone="yes"?>
<Relationships xmlns="http://schemas.openxmlformats.org/package/2006/relationships"><Relationship Id="rId3"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5.xml"/><Relationship Id="rId4" Type="http://schemas.openxmlformats.org/officeDocument/2006/relationships/customXml" Target="../ink/ink7.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8.xml"/></Relationships>
</file>

<file path=xl/drawings/_rels/drawing4.xml.rels><?xml version="1.0" encoding="UTF-8" standalone="yes"?>
<Relationships xmlns="http://schemas.openxmlformats.org/package/2006/relationships"><Relationship Id="rId3"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9.xml"/><Relationship Id="rId6" Type="http://schemas.openxmlformats.org/officeDocument/2006/relationships/customXml" Target="../ink/ink12.xml"/><Relationship Id="rId5" Type="http://schemas.openxmlformats.org/officeDocument/2006/relationships/image" Target="../media/image2.png"/><Relationship Id="rId4" Type="http://schemas.openxmlformats.org/officeDocument/2006/relationships/customXml" Target="../ink/ink11.xml"/></Relationships>
</file>

<file path=xl/drawings/_rels/drawing5.xml.rels><?xml version="1.0" encoding="UTF-8" standalone="yes"?>
<Relationships xmlns="http://schemas.openxmlformats.org/package/2006/relationships"><Relationship Id="rId3" Type="http://schemas.openxmlformats.org/officeDocument/2006/relationships/customXml" Target="../ink/ink14.xml"/><Relationship Id="rId2" Type="http://schemas.openxmlformats.org/officeDocument/2006/relationships/image" Target="../media/image2.png"/><Relationship Id="rId1" Type="http://schemas.openxmlformats.org/officeDocument/2006/relationships/customXml" Target="../ink/ink13.xml"/><Relationship Id="rId4" Type="http://schemas.openxmlformats.org/officeDocument/2006/relationships/customXml" Target="../ink/ink1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6.xml"/></Relationships>
</file>

<file path=xl/drawings/_rels/drawing7.xml.rels><?xml version="1.0" encoding="UTF-8" standalone="yes"?>
<Relationships xmlns="http://schemas.openxmlformats.org/package/2006/relationships"><Relationship Id="rId3" Type="http://schemas.openxmlformats.org/officeDocument/2006/relationships/customXml" Target="../ink/ink18.xml"/><Relationship Id="rId2" Type="http://schemas.openxmlformats.org/officeDocument/2006/relationships/image" Target="../media/image1.png"/><Relationship Id="rId1" Type="http://schemas.openxmlformats.org/officeDocument/2006/relationships/customXml" Target="../ink/ink17.xml"/><Relationship Id="rId6" Type="http://schemas.openxmlformats.org/officeDocument/2006/relationships/customXml" Target="../ink/ink20.xml"/><Relationship Id="rId5" Type="http://schemas.openxmlformats.org/officeDocument/2006/relationships/image" Target="../media/image2.png"/><Relationship Id="rId4" Type="http://schemas.openxmlformats.org/officeDocument/2006/relationships/customXml" Target="../ink/ink19.xml"/></Relationships>
</file>

<file path=xl/drawings/_rels/drawing8.xml.rels><?xml version="1.0" encoding="UTF-8" standalone="yes"?>
<Relationships xmlns="http://schemas.openxmlformats.org/package/2006/relationships"><Relationship Id="rId3" Type="http://schemas.openxmlformats.org/officeDocument/2006/relationships/customXml" Target="../ink/ink22.xml"/><Relationship Id="rId2" Type="http://schemas.openxmlformats.org/officeDocument/2006/relationships/image" Target="../media/image2.png"/><Relationship Id="rId1" Type="http://schemas.openxmlformats.org/officeDocument/2006/relationships/customXml" Target="../ink/ink21.xml"/><Relationship Id="rId4" Type="http://schemas.openxmlformats.org/officeDocument/2006/relationships/customXml" Target="../ink/ink23.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24.xml"/></Relationships>
</file>

<file path=xl/drawings/drawing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6"/>
  <sheetViews>
    <sheetView zoomScale="70" zoomScaleNormal="70" workbookViewId="0">
      <selection activeCell="B42" sqref="B42"/>
    </sheetView>
  </sheetViews>
  <sheetFormatPr defaultColWidth="8.86328125" defaultRowHeight="15" x14ac:dyDescent="0.4"/>
  <cols>
    <col min="1" max="1" width="106.1328125" style="70" customWidth="1"/>
    <col min="2" max="2" width="29.1328125" style="70" customWidth="1"/>
    <col min="3" max="3" width="154.3984375" style="70" customWidth="1"/>
    <col min="4" max="16384" width="8.86328125" style="70"/>
  </cols>
  <sheetData>
    <row r="1" spans="1:3" x14ac:dyDescent="0.4">
      <c r="A1" s="456" t="s">
        <v>494</v>
      </c>
      <c r="B1" s="456"/>
      <c r="C1" s="456"/>
    </row>
    <row r="3" spans="1:3" ht="17.649999999999999" x14ac:dyDescent="0.5">
      <c r="A3" s="460" t="s">
        <v>381</v>
      </c>
      <c r="B3" s="461"/>
      <c r="C3" s="461"/>
    </row>
    <row r="4" spans="1:3" ht="15.4" thickBot="1" x14ac:dyDescent="0.45"/>
    <row r="5" spans="1:3" ht="18" thickTop="1" x14ac:dyDescent="0.5">
      <c r="A5" s="457" t="s">
        <v>249</v>
      </c>
      <c r="B5" s="458"/>
      <c r="C5" s="459"/>
    </row>
    <row r="6" spans="1:3" ht="21" customHeight="1" thickBot="1" x14ac:dyDescent="0.45">
      <c r="A6" s="439" t="s">
        <v>50</v>
      </c>
      <c r="B6" s="71" t="s">
        <v>51</v>
      </c>
      <c r="C6" s="440" t="s">
        <v>52</v>
      </c>
    </row>
    <row r="7" spans="1:3" ht="15" customHeight="1" x14ac:dyDescent="0.4">
      <c r="A7" s="441" t="s">
        <v>250</v>
      </c>
      <c r="B7" s="365">
        <f>'Sch B - DDI Pmnt Milestone'!F11</f>
        <v>0</v>
      </c>
      <c r="C7" s="442" t="s">
        <v>194</v>
      </c>
    </row>
    <row r="8" spans="1:3" ht="15" customHeight="1" x14ac:dyDescent="0.4">
      <c r="A8" s="441" t="s">
        <v>251</v>
      </c>
      <c r="B8" s="365">
        <f>'F-1 Claims Svcs DDI Costs'!C15-B7</f>
        <v>24629852.011965089</v>
      </c>
      <c r="C8" s="442" t="s">
        <v>444</v>
      </c>
    </row>
    <row r="9" spans="1:3" ht="15" customHeight="1" x14ac:dyDescent="0.4">
      <c r="A9" s="443" t="s">
        <v>252</v>
      </c>
      <c r="B9" s="365">
        <f>'F-2 Claims Svcs Ops Costs'!C24</f>
        <v>79174422.66935429</v>
      </c>
      <c r="C9" s="442" t="s">
        <v>431</v>
      </c>
    </row>
    <row r="10" spans="1:3" ht="15" customHeight="1" x14ac:dyDescent="0.4">
      <c r="A10" s="444" t="s">
        <v>253</v>
      </c>
      <c r="B10" s="365">
        <f>'Sch K - DDI Req Intg Svcs Pool'!F14</f>
        <v>5145221</v>
      </c>
      <c r="C10" s="445" t="s">
        <v>439</v>
      </c>
    </row>
    <row r="11" spans="1:3" ht="15" customHeight="1" x14ac:dyDescent="0.4">
      <c r="A11" s="444" t="s">
        <v>254</v>
      </c>
      <c r="B11" s="365">
        <f>'Sch L - Data Conversion Opt Yrs'!C24</f>
        <v>1503653.76</v>
      </c>
      <c r="C11" s="445" t="s">
        <v>440</v>
      </c>
    </row>
    <row r="12" spans="1:3" ht="15" customHeight="1" x14ac:dyDescent="0.4">
      <c r="A12" s="443" t="s">
        <v>255</v>
      </c>
      <c r="B12" s="365">
        <f>'F-3 Claims Svcs DDI Pool Cost'!C16</f>
        <v>0</v>
      </c>
      <c r="C12" s="442" t="s">
        <v>432</v>
      </c>
    </row>
    <row r="13" spans="1:3" ht="15" customHeight="1" x14ac:dyDescent="0.4">
      <c r="A13" s="443" t="s">
        <v>256</v>
      </c>
      <c r="B13" s="365">
        <f>'F-4 Claims Svcs Ops Pool Cost'!R22</f>
        <v>0</v>
      </c>
      <c r="C13" s="442" t="s">
        <v>433</v>
      </c>
    </row>
    <row r="14" spans="1:3" ht="2.25" customHeight="1" x14ac:dyDescent="0.4">
      <c r="A14" s="446"/>
      <c r="B14" s="144"/>
      <c r="C14" s="447"/>
    </row>
    <row r="15" spans="1:3" ht="15.4" thickBot="1" x14ac:dyDescent="0.45">
      <c r="A15" s="448" t="s">
        <v>257</v>
      </c>
      <c r="B15" s="449">
        <f>SUM(B7:B13)</f>
        <v>110453149.44131939</v>
      </c>
      <c r="C15" s="450"/>
    </row>
    <row r="16" spans="1:3" ht="15.4" thickTop="1" x14ac:dyDescent="0.4">
      <c r="A16" s="75"/>
      <c r="B16" s="75"/>
      <c r="C16" s="76"/>
    </row>
    <row r="17" spans="1:3" ht="15.4" thickBot="1" x14ac:dyDescent="0.45"/>
    <row r="18" spans="1:3" ht="18" thickTop="1" x14ac:dyDescent="0.5">
      <c r="A18" s="457" t="s">
        <v>258</v>
      </c>
      <c r="B18" s="458"/>
      <c r="C18" s="459"/>
    </row>
    <row r="19" spans="1:3" ht="21" customHeight="1" thickBot="1" x14ac:dyDescent="0.45">
      <c r="A19" s="439" t="s">
        <v>50</v>
      </c>
      <c r="B19" s="71" t="s">
        <v>51</v>
      </c>
      <c r="C19" s="440" t="s">
        <v>52</v>
      </c>
    </row>
    <row r="20" spans="1:3" x14ac:dyDescent="0.4">
      <c r="A20" s="451" t="s">
        <v>259</v>
      </c>
      <c r="B20" s="365">
        <f>'G-1 Claims Svcs DDI Costs'!C15</f>
        <v>1125259.5791667853</v>
      </c>
      <c r="C20" s="442" t="s">
        <v>430</v>
      </c>
    </row>
    <row r="21" spans="1:3" ht="15" customHeight="1" x14ac:dyDescent="0.4">
      <c r="A21" s="443" t="s">
        <v>260</v>
      </c>
      <c r="B21" s="365">
        <f>'G-2 Claims Svcs Ops Costs'!C24</f>
        <v>3055828.6799999997</v>
      </c>
      <c r="C21" s="442" t="s">
        <v>445</v>
      </c>
    </row>
    <row r="22" spans="1:3" ht="15" customHeight="1" x14ac:dyDescent="0.4">
      <c r="A22" s="443" t="s">
        <v>261</v>
      </c>
      <c r="B22" s="365">
        <f>'G-3 Claims Svcs DDI Pool Cost'!C16</f>
        <v>0</v>
      </c>
      <c r="C22" s="442" t="s">
        <v>446</v>
      </c>
    </row>
    <row r="23" spans="1:3" ht="15" customHeight="1" x14ac:dyDescent="0.4">
      <c r="A23" s="451" t="s">
        <v>262</v>
      </c>
      <c r="B23" s="365">
        <f>'G-4 Claims Svcs Ops Pool Cost'!D24</f>
        <v>0</v>
      </c>
      <c r="C23" s="442" t="s">
        <v>447</v>
      </c>
    </row>
    <row r="24" spans="1:3" ht="2.25" customHeight="1" x14ac:dyDescent="0.4">
      <c r="A24" s="446"/>
      <c r="B24" s="145"/>
      <c r="C24" s="447"/>
    </row>
    <row r="25" spans="1:3" ht="15.4" thickBot="1" x14ac:dyDescent="0.45">
      <c r="A25" s="448" t="s">
        <v>263</v>
      </c>
      <c r="B25" s="449">
        <f>SUM(B20:B23)</f>
        <v>4181088.2591667851</v>
      </c>
      <c r="C25" s="450"/>
    </row>
    <row r="26" spans="1:3" ht="15.4" thickTop="1" x14ac:dyDescent="0.4">
      <c r="A26" s="75"/>
      <c r="B26" s="75"/>
      <c r="C26" s="76"/>
    </row>
    <row r="27" spans="1:3" ht="15.4" thickBot="1" x14ac:dyDescent="0.45"/>
    <row r="28" spans="1:3" ht="18" thickTop="1" x14ac:dyDescent="0.5">
      <c r="A28" s="457" t="s">
        <v>264</v>
      </c>
      <c r="B28" s="458"/>
      <c r="C28" s="459"/>
    </row>
    <row r="29" spans="1:3" ht="21" customHeight="1" thickBot="1" x14ac:dyDescent="0.45">
      <c r="A29" s="439" t="s">
        <v>50</v>
      </c>
      <c r="B29" s="71" t="s">
        <v>53</v>
      </c>
      <c r="C29" s="440" t="s">
        <v>52</v>
      </c>
    </row>
    <row r="30" spans="1:3" ht="15" customHeight="1" x14ac:dyDescent="0.4">
      <c r="A30" s="451" t="s">
        <v>265</v>
      </c>
      <c r="B30" s="365">
        <f>'H-1 Claims Svcs DDI Costs'!C15</f>
        <v>1418835.5</v>
      </c>
      <c r="C30" s="442" t="s">
        <v>448</v>
      </c>
    </row>
    <row r="31" spans="1:3" ht="15" customHeight="1" x14ac:dyDescent="0.4">
      <c r="A31" s="452" t="s">
        <v>266</v>
      </c>
      <c r="B31" s="365">
        <f>'H-2 Claims Svcs Ops Costs'!C24</f>
        <v>9281556.4799999986</v>
      </c>
      <c r="C31" s="442" t="s">
        <v>449</v>
      </c>
    </row>
    <row r="32" spans="1:3" ht="15" customHeight="1" x14ac:dyDescent="0.4">
      <c r="A32" s="443" t="s">
        <v>267</v>
      </c>
      <c r="B32" s="365">
        <f>'H-3 Claims Svcs DDI Pool Cost'!C16</f>
        <v>0</v>
      </c>
      <c r="C32" s="442" t="s">
        <v>450</v>
      </c>
    </row>
    <row r="33" spans="1:3" ht="15" customHeight="1" x14ac:dyDescent="0.4">
      <c r="A33" s="453" t="s">
        <v>268</v>
      </c>
      <c r="B33" s="365">
        <f>'H-4 Claims Svcs Ops Pool Cost'!D24</f>
        <v>0</v>
      </c>
      <c r="C33" s="442" t="s">
        <v>451</v>
      </c>
    </row>
    <row r="34" spans="1:3" ht="2.25" customHeight="1" x14ac:dyDescent="0.4">
      <c r="A34" s="446"/>
      <c r="B34" s="145"/>
      <c r="C34" s="447"/>
    </row>
    <row r="35" spans="1:3" ht="15.4" thickBot="1" x14ac:dyDescent="0.45">
      <c r="A35" s="448" t="s">
        <v>269</v>
      </c>
      <c r="B35" s="449">
        <f>SUM(B30:B33)</f>
        <v>10700391.979999999</v>
      </c>
      <c r="C35" s="450"/>
    </row>
    <row r="36" spans="1:3" ht="15.4" thickTop="1" x14ac:dyDescent="0.4"/>
    <row r="37" spans="1:3" ht="15.4" thickBot="1" x14ac:dyDescent="0.45"/>
    <row r="38" spans="1:3" ht="18" thickTop="1" x14ac:dyDescent="0.5">
      <c r="A38" s="457" t="s">
        <v>270</v>
      </c>
      <c r="B38" s="458"/>
      <c r="C38" s="459"/>
    </row>
    <row r="39" spans="1:3" s="155" customFormat="1" ht="21" customHeight="1" thickBot="1" x14ac:dyDescent="0.45">
      <c r="A39" s="439" t="s">
        <v>50</v>
      </c>
      <c r="B39" s="71" t="s">
        <v>53</v>
      </c>
      <c r="C39" s="440" t="s">
        <v>52</v>
      </c>
    </row>
    <row r="40" spans="1:3" ht="15" customHeight="1" x14ac:dyDescent="0.4">
      <c r="A40" s="451" t="s">
        <v>271</v>
      </c>
      <c r="B40" s="365">
        <f>'I-1 Claims Svcs DDI Costs'!C15</f>
        <v>715934.27839999995</v>
      </c>
      <c r="C40" s="442" t="s">
        <v>452</v>
      </c>
    </row>
    <row r="41" spans="1:3" ht="15" customHeight="1" x14ac:dyDescent="0.4">
      <c r="A41" s="452" t="s">
        <v>272</v>
      </c>
      <c r="B41" s="365">
        <f>'I-2 Claims Svcs Ops Costs'!C24</f>
        <v>11310303.2294</v>
      </c>
      <c r="C41" s="442" t="s">
        <v>453</v>
      </c>
    </row>
    <row r="42" spans="1:3" ht="15" customHeight="1" x14ac:dyDescent="0.4">
      <c r="A42" s="443" t="s">
        <v>273</v>
      </c>
      <c r="B42" s="365">
        <f>'I-3 Claims Svcs DDI Pool Cost'!C16</f>
        <v>0</v>
      </c>
      <c r="C42" s="442" t="s">
        <v>454</v>
      </c>
    </row>
    <row r="43" spans="1:3" ht="15" customHeight="1" x14ac:dyDescent="0.4">
      <c r="A43" s="453" t="s">
        <v>274</v>
      </c>
      <c r="B43" s="365">
        <f>'I-4 Claims Svcs Ops Pool Cost'!D24</f>
        <v>0</v>
      </c>
      <c r="C43" s="442" t="s">
        <v>455</v>
      </c>
    </row>
    <row r="44" spans="1:3" ht="2.25" customHeight="1" x14ac:dyDescent="0.4">
      <c r="A44" s="446"/>
      <c r="B44" s="145"/>
      <c r="C44" s="447"/>
    </row>
    <row r="45" spans="1:3" ht="15.4" thickBot="1" x14ac:dyDescent="0.45">
      <c r="A45" s="448" t="s">
        <v>275</v>
      </c>
      <c r="B45" s="454">
        <f>SUM(B40:B43)</f>
        <v>12026237.5078</v>
      </c>
      <c r="C45" s="450"/>
    </row>
    <row r="46" spans="1:3" ht="15.4" thickTop="1" x14ac:dyDescent="0.4"/>
    <row r="47" spans="1:3" ht="15.4" thickBot="1" x14ac:dyDescent="0.45"/>
    <row r="48" spans="1:3" ht="18" thickTop="1" x14ac:dyDescent="0.5">
      <c r="A48" s="457" t="s">
        <v>422</v>
      </c>
      <c r="B48" s="458"/>
      <c r="C48" s="459"/>
    </row>
    <row r="49" spans="1:3" s="155" customFormat="1" ht="21" customHeight="1" thickBot="1" x14ac:dyDescent="0.45">
      <c r="A49" s="439" t="s">
        <v>50</v>
      </c>
      <c r="B49" s="71" t="s">
        <v>53</v>
      </c>
      <c r="C49" s="440" t="s">
        <v>52</v>
      </c>
    </row>
    <row r="50" spans="1:3" ht="15" customHeight="1" x14ac:dyDescent="0.4">
      <c r="A50" s="451" t="s">
        <v>423</v>
      </c>
      <c r="B50" s="365">
        <f>'M-1 Claims Svcs DDI Costs'!C15</f>
        <v>0</v>
      </c>
      <c r="C50" s="442" t="s">
        <v>460</v>
      </c>
    </row>
    <row r="51" spans="1:3" ht="15" customHeight="1" x14ac:dyDescent="0.4">
      <c r="A51" s="452" t="s">
        <v>424</v>
      </c>
      <c r="B51" s="365">
        <f>'M-2 Claims Svcs Ops Costs'!C24</f>
        <v>0</v>
      </c>
      <c r="C51" s="442" t="s">
        <v>461</v>
      </c>
    </row>
    <row r="52" spans="1:3" ht="15" customHeight="1" x14ac:dyDescent="0.4">
      <c r="A52" s="443" t="s">
        <v>425</v>
      </c>
      <c r="B52" s="365">
        <f>'M-3 Claims Svcs DDI Pool Cost'!C16</f>
        <v>0</v>
      </c>
      <c r="C52" s="442" t="s">
        <v>462</v>
      </c>
    </row>
    <row r="53" spans="1:3" ht="15" customHeight="1" x14ac:dyDescent="0.4">
      <c r="A53" s="453" t="s">
        <v>426</v>
      </c>
      <c r="B53" s="365">
        <f>'M-4 Claims Svcs Ops Pool Cost'!D24</f>
        <v>0</v>
      </c>
      <c r="C53" s="442" t="s">
        <v>463</v>
      </c>
    </row>
    <row r="54" spans="1:3" ht="2.25" customHeight="1" x14ac:dyDescent="0.4">
      <c r="A54" s="446"/>
      <c r="B54" s="145"/>
      <c r="C54" s="447"/>
    </row>
    <row r="55" spans="1:3" ht="15.4" thickBot="1" x14ac:dyDescent="0.45">
      <c r="A55" s="448" t="s">
        <v>427</v>
      </c>
      <c r="B55" s="454">
        <f>SUM(B50:B53)</f>
        <v>0</v>
      </c>
      <c r="C55" s="450"/>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50" orientation="landscape" r:id="rId1"/>
  <headerFooter>
    <oddFooter>&amp;L&amp;F&amp;C&amp;A&amp;Rpage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25"/>
  <sheetViews>
    <sheetView topLeftCell="M7" zoomScale="85" zoomScaleNormal="85" workbookViewId="0">
      <selection activeCell="Q12" sqref="Q12"/>
    </sheetView>
  </sheetViews>
  <sheetFormatPr defaultColWidth="9.1328125" defaultRowHeight="13.5" x14ac:dyDescent="0.35"/>
  <cols>
    <col min="1" max="1" width="51.1328125" style="1" customWidth="1"/>
    <col min="2" max="2" width="1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494</v>
      </c>
      <c r="B1" s="456"/>
      <c r="C1" s="456"/>
      <c r="D1" s="456"/>
      <c r="E1" s="456"/>
      <c r="F1" s="456"/>
      <c r="G1" s="456"/>
      <c r="H1" s="456"/>
      <c r="I1" s="456"/>
      <c r="J1" s="456"/>
      <c r="K1" s="456"/>
      <c r="L1" s="456"/>
      <c r="M1" s="456"/>
      <c r="N1" s="456"/>
      <c r="O1" s="456"/>
      <c r="P1" s="456"/>
      <c r="Q1" s="456"/>
      <c r="R1" s="456"/>
    </row>
    <row r="3" spans="1:19" s="294" customFormat="1" ht="36.75" customHeight="1" x14ac:dyDescent="0.5">
      <c r="A3" s="549" t="s">
        <v>344</v>
      </c>
      <c r="B3" s="549"/>
      <c r="C3" s="549"/>
      <c r="D3" s="549"/>
      <c r="E3" s="549"/>
      <c r="F3" s="549"/>
      <c r="G3" s="549"/>
      <c r="H3" s="549"/>
      <c r="I3" s="549"/>
      <c r="J3" s="549"/>
      <c r="K3" s="549"/>
      <c r="L3" s="549"/>
      <c r="M3" s="549"/>
      <c r="N3" s="549"/>
      <c r="O3" s="549"/>
      <c r="P3" s="549"/>
      <c r="Q3" s="549"/>
      <c r="R3" s="549"/>
    </row>
    <row r="5" spans="1:19" ht="13.9" thickBot="1" x14ac:dyDescent="0.4"/>
    <row r="6" spans="1:19" ht="13.9" x14ac:dyDescent="0.4">
      <c r="A6" s="550" t="s">
        <v>290</v>
      </c>
      <c r="B6" s="551"/>
      <c r="C6" s="551"/>
      <c r="D6" s="551"/>
      <c r="E6" s="551"/>
      <c r="F6" s="551"/>
      <c r="G6" s="551"/>
      <c r="H6" s="551"/>
      <c r="I6" s="551"/>
      <c r="J6" s="551"/>
      <c r="K6" s="551"/>
      <c r="L6" s="551"/>
      <c r="M6" s="551"/>
      <c r="N6" s="551"/>
      <c r="O6" s="551"/>
      <c r="P6" s="551"/>
      <c r="Q6" s="551"/>
      <c r="R6" s="552"/>
    </row>
    <row r="7" spans="1:19" x14ac:dyDescent="0.35">
      <c r="A7" s="46"/>
      <c r="R7" s="295"/>
    </row>
    <row r="8" spans="1:19" ht="13.9" x14ac:dyDescent="0.4">
      <c r="A8" s="46"/>
      <c r="B8" s="296" t="s">
        <v>7</v>
      </c>
      <c r="C8" s="553" t="s">
        <v>8</v>
      </c>
      <c r="D8" s="554"/>
      <c r="E8" s="553" t="s">
        <v>9</v>
      </c>
      <c r="F8" s="554"/>
      <c r="G8" s="553" t="s">
        <v>10</v>
      </c>
      <c r="H8" s="554"/>
      <c r="I8" s="553" t="s">
        <v>11</v>
      </c>
      <c r="J8" s="554"/>
      <c r="K8" s="553" t="s">
        <v>12</v>
      </c>
      <c r="L8" s="554"/>
      <c r="M8" s="553" t="s">
        <v>13</v>
      </c>
      <c r="N8" s="554"/>
      <c r="O8" s="553" t="s">
        <v>14</v>
      </c>
      <c r="P8" s="554"/>
      <c r="Q8" s="553" t="s">
        <v>15</v>
      </c>
      <c r="R8" s="555"/>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61">
        <f>+IF('Participating State'!$B$15="Yes",'Participating State'!C7,0)</f>
        <v>0</v>
      </c>
      <c r="F10" s="562"/>
      <c r="G10" s="556">
        <f>+IF('Participating State'!$B$15="Yes",'Participating State'!E7,0)</f>
        <v>0</v>
      </c>
      <c r="H10" s="563"/>
      <c r="I10" s="556">
        <f>+IF('Participating State'!$B$15="Yes",'Participating State'!G7,0)</f>
        <v>0</v>
      </c>
      <c r="J10" s="563"/>
      <c r="K10" s="556">
        <f>+IF('Participating State'!$B$15="Yes",'Participating State'!I7,0)</f>
        <v>0</v>
      </c>
      <c r="L10" s="563"/>
      <c r="M10" s="556">
        <f>+IF('Participating State'!$B$15="Yes",'Participating State'!K7,0)</f>
        <v>0</v>
      </c>
      <c r="N10" s="563"/>
      <c r="O10" s="556">
        <f>+IF('Participating State'!$B$15="Yes",'Participating State'!M7,0)</f>
        <v>0</v>
      </c>
      <c r="P10" s="563"/>
      <c r="Q10" s="556">
        <f>+IF('Participating State'!$B$15="Yes",'Participating State'!O7,0)</f>
        <v>0</v>
      </c>
      <c r="R10" s="557"/>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17" t="s">
        <v>102</v>
      </c>
      <c r="B12" s="518"/>
      <c r="C12" s="310">
        <v>1125259.5791667853</v>
      </c>
      <c r="D12" s="311">
        <f>C12*B22</f>
        <v>1125259.5791667853</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17" t="s">
        <v>345</v>
      </c>
      <c r="B13" s="558"/>
      <c r="C13" s="314">
        <f>D12</f>
        <v>1125259.5791667853</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9" t="s">
        <v>346</v>
      </c>
      <c r="B15" s="560"/>
      <c r="C15" s="319">
        <f>SUM(E13:R13)+C13</f>
        <v>1125259.5791667853</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State'!$B$15="Yes",'Participating State'!B8,0)</f>
        <v>0</v>
      </c>
      <c r="C18" s="322"/>
      <c r="D18" s="296"/>
      <c r="E18" s="323"/>
      <c r="P18" s="307"/>
      <c r="R18" s="295"/>
    </row>
    <row r="19" spans="1:39" ht="14.25" x14ac:dyDescent="0.45">
      <c r="A19" s="325" t="s">
        <v>46</v>
      </c>
      <c r="B19" s="326">
        <f>+IF('Participating State'!$B$15="Yes",'Participating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35"/>
  <sheetViews>
    <sheetView topLeftCell="O4" zoomScale="85" zoomScaleNormal="85" workbookViewId="0">
      <selection activeCell="Q12" sqref="Q12"/>
    </sheetView>
  </sheetViews>
  <sheetFormatPr defaultColWidth="9.1328125" defaultRowHeight="13.5" x14ac:dyDescent="0.35"/>
  <cols>
    <col min="1" max="1" width="50.59765625" style="1" customWidth="1"/>
    <col min="2" max="2" width="15.13281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494</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49" t="s">
        <v>347</v>
      </c>
      <c r="B3" s="549"/>
      <c r="C3" s="549"/>
      <c r="D3" s="549"/>
      <c r="E3" s="549"/>
      <c r="F3" s="549"/>
      <c r="G3" s="549"/>
      <c r="H3" s="549"/>
      <c r="I3" s="549"/>
      <c r="J3" s="549"/>
      <c r="K3" s="549"/>
      <c r="L3" s="549"/>
      <c r="M3" s="549"/>
      <c r="N3" s="549"/>
      <c r="O3" s="549"/>
      <c r="P3" s="549"/>
      <c r="Q3" s="549"/>
      <c r="R3" s="549"/>
      <c r="S3" s="549"/>
      <c r="T3" s="549"/>
      <c r="U3" s="549"/>
      <c r="V3" s="549"/>
      <c r="W3" s="549"/>
      <c r="X3" s="549"/>
      <c r="Y3" s="549"/>
      <c r="Z3" s="549"/>
    </row>
    <row r="4" spans="1:27" x14ac:dyDescent="0.35">
      <c r="A4" s="335"/>
    </row>
    <row r="5" spans="1:27" ht="13.9" thickBot="1" x14ac:dyDescent="0.4"/>
    <row r="6" spans="1:27" ht="13.9" x14ac:dyDescent="0.4">
      <c r="A6" s="550" t="s">
        <v>291</v>
      </c>
      <c r="B6" s="551"/>
      <c r="C6" s="551"/>
      <c r="D6" s="551"/>
      <c r="E6" s="551"/>
      <c r="F6" s="551"/>
      <c r="G6" s="551"/>
      <c r="H6" s="551"/>
      <c r="I6" s="551"/>
      <c r="J6" s="551"/>
      <c r="K6" s="551"/>
      <c r="L6" s="551"/>
      <c r="M6" s="551"/>
      <c r="N6" s="551"/>
      <c r="O6" s="551"/>
      <c r="P6" s="551"/>
      <c r="Q6" s="551"/>
      <c r="R6" s="551"/>
      <c r="S6" s="551"/>
      <c r="T6" s="551"/>
      <c r="U6" s="551"/>
      <c r="V6" s="551"/>
      <c r="W6" s="551"/>
      <c r="X6" s="551"/>
      <c r="Y6" s="551"/>
      <c r="Z6" s="552"/>
    </row>
    <row r="7" spans="1:27" x14ac:dyDescent="0.35">
      <c r="A7" s="46"/>
      <c r="Z7" s="295"/>
    </row>
    <row r="8" spans="1:27" ht="13.9" x14ac:dyDescent="0.4">
      <c r="A8" s="46"/>
      <c r="B8" s="296" t="s">
        <v>7</v>
      </c>
      <c r="C8" s="553" t="s">
        <v>8</v>
      </c>
      <c r="D8" s="554"/>
      <c r="E8" s="553" t="s">
        <v>9</v>
      </c>
      <c r="F8" s="565"/>
      <c r="G8" s="554"/>
      <c r="H8" s="553" t="s">
        <v>10</v>
      </c>
      <c r="I8" s="565"/>
      <c r="J8" s="554"/>
      <c r="K8" s="553" t="s">
        <v>11</v>
      </c>
      <c r="L8" s="565"/>
      <c r="M8" s="554"/>
      <c r="N8" s="553" t="s">
        <v>12</v>
      </c>
      <c r="O8" s="565"/>
      <c r="P8" s="554"/>
      <c r="Q8" s="553" t="s">
        <v>13</v>
      </c>
      <c r="R8" s="565"/>
      <c r="S8" s="554"/>
      <c r="T8" s="553" t="s">
        <v>14</v>
      </c>
      <c r="U8" s="565"/>
      <c r="V8" s="554"/>
      <c r="W8" s="553" t="s">
        <v>15</v>
      </c>
      <c r="X8" s="565"/>
      <c r="Y8" s="555"/>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61">
        <f>+IF('Participating State'!$B$15="Yes",'Participating State'!C7,0)</f>
        <v>0</v>
      </c>
      <c r="F11" s="567"/>
      <c r="G11" s="562"/>
      <c r="H11" s="561">
        <f>+IF('Participating State'!$B$15="Yes",'Participating State'!E7,0)</f>
        <v>0</v>
      </c>
      <c r="I11" s="567"/>
      <c r="J11" s="562"/>
      <c r="K11" s="561">
        <f>+IF('Participating State'!$B$15="Yes",'Participating State'!G7,0)</f>
        <v>0</v>
      </c>
      <c r="L11" s="567"/>
      <c r="M11" s="562"/>
      <c r="N11" s="561">
        <f>+IF('Participating State'!$B$15="Yes",'Participating State'!I7,0)</f>
        <v>0</v>
      </c>
      <c r="O11" s="567"/>
      <c r="P11" s="562"/>
      <c r="Q11" s="561">
        <f>+IF('Participating State'!$B$15="Yes",'Participating State'!K7,0)</f>
        <v>0</v>
      </c>
      <c r="R11" s="567"/>
      <c r="S11" s="562"/>
      <c r="T11" s="561">
        <f>+IF('Participating State'!$B$15="Yes",'Participating State'!M7,0)</f>
        <v>0</v>
      </c>
      <c r="U11" s="567"/>
      <c r="V11" s="562"/>
      <c r="W11" s="556">
        <f>+IF('Participating State'!$B$15="Yes",'Participating State'!O7,0)</f>
        <v>0</v>
      </c>
      <c r="X11" s="566"/>
      <c r="Y11" s="557"/>
      <c r="Z11" s="344"/>
    </row>
    <row r="12" spans="1:27" s="294" customFormat="1" ht="36" customHeight="1" x14ac:dyDescent="0.4">
      <c r="A12" s="308" t="s">
        <v>30</v>
      </c>
      <c r="C12" s="48" t="s">
        <v>31</v>
      </c>
      <c r="D12" s="49" t="s">
        <v>230</v>
      </c>
      <c r="E12" s="48" t="s">
        <v>25</v>
      </c>
      <c r="F12" s="345" t="s">
        <v>231</v>
      </c>
      <c r="G12" s="49" t="s">
        <v>442</v>
      </c>
      <c r="H12" s="48" t="s">
        <v>25</v>
      </c>
      <c r="I12" s="345" t="s">
        <v>231</v>
      </c>
      <c r="J12" s="49" t="s">
        <v>442</v>
      </c>
      <c r="K12" s="48" t="s">
        <v>25</v>
      </c>
      <c r="L12" s="345" t="s">
        <v>231</v>
      </c>
      <c r="M12" s="49" t="s">
        <v>442</v>
      </c>
      <c r="N12" s="48" t="s">
        <v>25</v>
      </c>
      <c r="O12" s="345" t="s">
        <v>231</v>
      </c>
      <c r="P12" s="49" t="s">
        <v>442</v>
      </c>
      <c r="Q12" s="48" t="s">
        <v>25</v>
      </c>
      <c r="R12" s="345" t="s">
        <v>231</v>
      </c>
      <c r="S12" s="49" t="s">
        <v>442</v>
      </c>
      <c r="T12" s="48" t="s">
        <v>25</v>
      </c>
      <c r="U12" s="345" t="s">
        <v>231</v>
      </c>
      <c r="V12" s="49" t="s">
        <v>442</v>
      </c>
      <c r="W12" s="48" t="s">
        <v>25</v>
      </c>
      <c r="X12" s="345" t="s">
        <v>231</v>
      </c>
      <c r="Y12" s="49" t="s">
        <v>442</v>
      </c>
      <c r="Z12" s="309" t="s">
        <v>443</v>
      </c>
    </row>
    <row r="13" spans="1:27" x14ac:dyDescent="0.35">
      <c r="A13" s="542" t="s">
        <v>32</v>
      </c>
      <c r="B13" s="564"/>
      <c r="C13" s="346">
        <v>27236.33</v>
      </c>
      <c r="D13" s="312">
        <f>(C13*12)*$B$31</f>
        <v>326835.96000000002</v>
      </c>
      <c r="E13" s="347">
        <v>0.12540000000000001</v>
      </c>
      <c r="F13" s="348">
        <f t="shared" ref="F13:F21" si="0">MAX(ROUND(((E$11)*E13)*$B$31,2),0)</f>
        <v>0</v>
      </c>
      <c r="G13" s="312">
        <f>F13*12</f>
        <v>0</v>
      </c>
      <c r="H13" s="347">
        <v>7.8899999999999998E-2</v>
      </c>
      <c r="I13" s="348">
        <f>MAX(ROUND(((H$11)*H13)*$B$31,2),0)</f>
        <v>0</v>
      </c>
      <c r="J13" s="312">
        <f>I13*12</f>
        <v>0</v>
      </c>
      <c r="K13" s="347">
        <v>5.21E-2</v>
      </c>
      <c r="L13" s="348">
        <f>MAX(ROUND(((K$11)*K13)*$B$31,2),0)</f>
        <v>0</v>
      </c>
      <c r="M13" s="312">
        <f>L13*12</f>
        <v>0</v>
      </c>
      <c r="N13" s="347">
        <v>3.0099999999999998E-2</v>
      </c>
      <c r="O13" s="348">
        <f>MAX(ROUND(((N$11)*N13)*$B$31,2),0)</f>
        <v>0</v>
      </c>
      <c r="P13" s="312">
        <f>O13*12</f>
        <v>0</v>
      </c>
      <c r="Q13" s="347">
        <v>2.1499999999999998E-2</v>
      </c>
      <c r="R13" s="348">
        <f>MAX(ROUND(((Q$11)*Q13)*$B$31,2),0)</f>
        <v>0</v>
      </c>
      <c r="S13" s="312">
        <f>R13*12</f>
        <v>0</v>
      </c>
      <c r="T13" s="347">
        <v>1.5599999999999999E-2</v>
      </c>
      <c r="U13" s="348">
        <f>MAX(ROUND(((T$11)*T13)*$B$31,2),0)</f>
        <v>0</v>
      </c>
      <c r="V13" s="312">
        <f>U13*12</f>
        <v>0</v>
      </c>
      <c r="W13" s="347">
        <v>1.1299999999999999E-2</v>
      </c>
      <c r="X13" s="348">
        <f>MAX(ROUND(((W$11)*W13)*$B$31,2),0)</f>
        <v>0</v>
      </c>
      <c r="Y13" s="312">
        <f>X13*12</f>
        <v>0</v>
      </c>
      <c r="Z13" s="313">
        <f>D13+G13+J13+M13+P13+S13+V13+Y13</f>
        <v>326835.96000000002</v>
      </c>
      <c r="AA13" s="349"/>
    </row>
    <row r="14" spans="1:27" x14ac:dyDescent="0.35">
      <c r="A14" s="542" t="s">
        <v>33</v>
      </c>
      <c r="B14" s="564"/>
      <c r="C14" s="346">
        <v>26606.81</v>
      </c>
      <c r="D14" s="312">
        <f t="shared" ref="D14:D21" si="1">(C14*12)*$B$31</f>
        <v>319281.72000000003</v>
      </c>
      <c r="E14" s="347">
        <v>0.12720000000000001</v>
      </c>
      <c r="F14" s="348">
        <f t="shared" si="0"/>
        <v>0</v>
      </c>
      <c r="G14" s="312">
        <f t="shared" ref="G14:G21" si="2">F14*12</f>
        <v>0</v>
      </c>
      <c r="H14" s="347">
        <v>0.08</v>
      </c>
      <c r="I14" s="348">
        <f t="shared" ref="I14:I21" si="3">MAX(ROUND(((H$11)*H14)*$B$31,2),0)</f>
        <v>0</v>
      </c>
      <c r="J14" s="312">
        <f t="shared" ref="J14:J21" si="4">I14*12</f>
        <v>0</v>
      </c>
      <c r="K14" s="347">
        <v>5.28E-2</v>
      </c>
      <c r="L14" s="348">
        <f t="shared" ref="L14:L21" si="5">MAX(ROUND(((K$11)*K14)*$B$31,2),0)</f>
        <v>0</v>
      </c>
      <c r="M14" s="312">
        <f t="shared" ref="M14:M21" si="6">L14*12</f>
        <v>0</v>
      </c>
      <c r="N14" s="347">
        <v>3.0499999999999999E-2</v>
      </c>
      <c r="O14" s="348">
        <f t="shared" ref="O14:O21" si="7">MAX(ROUND(((N$11)*N14)*$B$31,2),0)</f>
        <v>0</v>
      </c>
      <c r="P14" s="312">
        <f t="shared" ref="P14:P21" si="8">O14*12</f>
        <v>0</v>
      </c>
      <c r="Q14" s="347">
        <v>2.18E-2</v>
      </c>
      <c r="R14" s="348">
        <f t="shared" ref="R14:R21" si="9">MAX(ROUND(((Q$11)*Q14)*$B$31,2),0)</f>
        <v>0</v>
      </c>
      <c r="S14" s="312">
        <f t="shared" ref="S14:S21" si="10">R14*12</f>
        <v>0</v>
      </c>
      <c r="T14" s="347">
        <v>1.5800000000000002E-2</v>
      </c>
      <c r="U14" s="348">
        <f t="shared" ref="U14:U21" si="11">MAX(ROUND(((T$11)*T14)*$B$31,2),0)</f>
        <v>0</v>
      </c>
      <c r="V14" s="312">
        <f t="shared" ref="V14:V21" si="12">U14*12</f>
        <v>0</v>
      </c>
      <c r="W14" s="347">
        <v>1.14E-2</v>
      </c>
      <c r="X14" s="348">
        <f t="shared" ref="X14:X21" si="13">MAX(ROUND(((W$11)*W14)*$B$31,2),0)</f>
        <v>0</v>
      </c>
      <c r="Y14" s="312">
        <f t="shared" ref="Y14:Y21" si="14">X14*12</f>
        <v>0</v>
      </c>
      <c r="Z14" s="313">
        <f t="shared" ref="Z14:Z21" si="15">D14+G14+J14+M14+P14+S14+V14+Y14</f>
        <v>319281.72000000003</v>
      </c>
      <c r="AA14" s="349"/>
    </row>
    <row r="15" spans="1:27" x14ac:dyDescent="0.35">
      <c r="A15" s="542" t="s">
        <v>34</v>
      </c>
      <c r="B15" s="564"/>
      <c r="C15" s="346">
        <v>26979.68</v>
      </c>
      <c r="D15" s="312">
        <f t="shared" si="1"/>
        <v>323756.16000000003</v>
      </c>
      <c r="E15" s="347">
        <v>0.129</v>
      </c>
      <c r="F15" s="348">
        <f t="shared" si="0"/>
        <v>0</v>
      </c>
      <c r="G15" s="312">
        <f t="shared" si="2"/>
        <v>0</v>
      </c>
      <c r="H15" s="347">
        <v>8.1199999999999994E-2</v>
      </c>
      <c r="I15" s="348">
        <f t="shared" si="3"/>
        <v>0</v>
      </c>
      <c r="J15" s="312">
        <f t="shared" si="4"/>
        <v>0</v>
      </c>
      <c r="K15" s="347">
        <v>5.3600000000000002E-2</v>
      </c>
      <c r="L15" s="348">
        <f t="shared" si="5"/>
        <v>0</v>
      </c>
      <c r="M15" s="312">
        <f t="shared" si="6"/>
        <v>0</v>
      </c>
      <c r="N15" s="347">
        <v>3.1E-2</v>
      </c>
      <c r="O15" s="348">
        <f t="shared" si="7"/>
        <v>0</v>
      </c>
      <c r="P15" s="312">
        <f t="shared" si="8"/>
        <v>0</v>
      </c>
      <c r="Q15" s="347">
        <v>2.2100000000000002E-2</v>
      </c>
      <c r="R15" s="348">
        <f t="shared" si="9"/>
        <v>0</v>
      </c>
      <c r="S15" s="312">
        <f t="shared" si="10"/>
        <v>0</v>
      </c>
      <c r="T15" s="347">
        <v>1.6E-2</v>
      </c>
      <c r="U15" s="348">
        <f t="shared" si="11"/>
        <v>0</v>
      </c>
      <c r="V15" s="312">
        <f t="shared" si="12"/>
        <v>0</v>
      </c>
      <c r="W15" s="347">
        <v>1.1599999999999999E-2</v>
      </c>
      <c r="X15" s="348">
        <f t="shared" si="13"/>
        <v>0</v>
      </c>
      <c r="Y15" s="312">
        <f t="shared" si="14"/>
        <v>0</v>
      </c>
      <c r="Z15" s="313">
        <f t="shared" si="15"/>
        <v>323756.16000000003</v>
      </c>
      <c r="AA15" s="349"/>
    </row>
    <row r="16" spans="1:27" x14ac:dyDescent="0.35">
      <c r="A16" s="542" t="s">
        <v>35</v>
      </c>
      <c r="B16" s="564"/>
      <c r="C16" s="346">
        <v>27364.87</v>
      </c>
      <c r="D16" s="312">
        <f t="shared" si="1"/>
        <v>328378.44</v>
      </c>
      <c r="E16" s="347">
        <v>0.1308</v>
      </c>
      <c r="F16" s="348">
        <f t="shared" si="0"/>
        <v>0</v>
      </c>
      <c r="G16" s="312">
        <f t="shared" si="2"/>
        <v>0</v>
      </c>
      <c r="H16" s="347">
        <v>8.2299999999999998E-2</v>
      </c>
      <c r="I16" s="348">
        <f t="shared" si="3"/>
        <v>0</v>
      </c>
      <c r="J16" s="312">
        <f t="shared" si="4"/>
        <v>0</v>
      </c>
      <c r="K16" s="347">
        <v>5.4300000000000001E-2</v>
      </c>
      <c r="L16" s="348">
        <f t="shared" si="5"/>
        <v>0</v>
      </c>
      <c r="M16" s="312">
        <f t="shared" si="6"/>
        <v>0</v>
      </c>
      <c r="N16" s="347">
        <v>3.1399999999999997E-2</v>
      </c>
      <c r="O16" s="348">
        <f t="shared" si="7"/>
        <v>0</v>
      </c>
      <c r="P16" s="312">
        <f t="shared" si="8"/>
        <v>0</v>
      </c>
      <c r="Q16" s="347">
        <v>2.24E-2</v>
      </c>
      <c r="R16" s="348">
        <f t="shared" si="9"/>
        <v>0</v>
      </c>
      <c r="S16" s="312">
        <f t="shared" si="10"/>
        <v>0</v>
      </c>
      <c r="T16" s="347">
        <v>1.6199999999999999E-2</v>
      </c>
      <c r="U16" s="348">
        <f t="shared" si="11"/>
        <v>0</v>
      </c>
      <c r="V16" s="312">
        <f t="shared" si="12"/>
        <v>0</v>
      </c>
      <c r="W16" s="347">
        <v>1.18E-2</v>
      </c>
      <c r="X16" s="348">
        <f t="shared" si="13"/>
        <v>0</v>
      </c>
      <c r="Y16" s="312">
        <f t="shared" si="14"/>
        <v>0</v>
      </c>
      <c r="Z16" s="313">
        <f t="shared" si="15"/>
        <v>328378.44</v>
      </c>
      <c r="AA16" s="349"/>
    </row>
    <row r="17" spans="1:27" x14ac:dyDescent="0.35">
      <c r="A17" s="542" t="s">
        <v>36</v>
      </c>
      <c r="B17" s="564"/>
      <c r="C17" s="346">
        <v>27824.47</v>
      </c>
      <c r="D17" s="312">
        <f t="shared" si="1"/>
        <v>333893.64</v>
      </c>
      <c r="E17" s="347">
        <v>0.13300000000000001</v>
      </c>
      <c r="F17" s="348">
        <f t="shared" si="0"/>
        <v>0</v>
      </c>
      <c r="G17" s="312">
        <f t="shared" si="2"/>
        <v>0</v>
      </c>
      <c r="H17" s="347">
        <v>8.3699999999999997E-2</v>
      </c>
      <c r="I17" s="348">
        <f t="shared" si="3"/>
        <v>0</v>
      </c>
      <c r="J17" s="312">
        <f t="shared" si="4"/>
        <v>0</v>
      </c>
      <c r="K17" s="347">
        <v>5.5199999999999999E-2</v>
      </c>
      <c r="L17" s="348">
        <f t="shared" si="5"/>
        <v>0</v>
      </c>
      <c r="M17" s="312">
        <f t="shared" si="6"/>
        <v>0</v>
      </c>
      <c r="N17" s="347">
        <v>3.1899999999999998E-2</v>
      </c>
      <c r="O17" s="348">
        <f t="shared" si="7"/>
        <v>0</v>
      </c>
      <c r="P17" s="312">
        <f t="shared" si="8"/>
        <v>0</v>
      </c>
      <c r="Q17" s="347">
        <v>2.2800000000000001E-2</v>
      </c>
      <c r="R17" s="348">
        <f t="shared" si="9"/>
        <v>0</v>
      </c>
      <c r="S17" s="312">
        <f t="shared" si="10"/>
        <v>0</v>
      </c>
      <c r="T17" s="347">
        <v>1.6500000000000001E-2</v>
      </c>
      <c r="U17" s="348">
        <f t="shared" si="11"/>
        <v>0</v>
      </c>
      <c r="V17" s="312">
        <f t="shared" si="12"/>
        <v>0</v>
      </c>
      <c r="W17" s="347">
        <v>1.2E-2</v>
      </c>
      <c r="X17" s="348">
        <f t="shared" si="13"/>
        <v>0</v>
      </c>
      <c r="Y17" s="312">
        <f t="shared" si="14"/>
        <v>0</v>
      </c>
      <c r="Z17" s="313">
        <f t="shared" si="15"/>
        <v>333893.64</v>
      </c>
      <c r="AA17" s="349"/>
    </row>
    <row r="18" spans="1:27" x14ac:dyDescent="0.35">
      <c r="A18" s="542" t="s">
        <v>37</v>
      </c>
      <c r="B18" s="564"/>
      <c r="C18" s="346">
        <v>28297.79</v>
      </c>
      <c r="D18" s="312">
        <f t="shared" si="1"/>
        <v>339573.48</v>
      </c>
      <c r="E18" s="347">
        <v>0.13519999999999999</v>
      </c>
      <c r="F18" s="348">
        <f t="shared" si="0"/>
        <v>0</v>
      </c>
      <c r="G18" s="312">
        <f t="shared" si="2"/>
        <v>0</v>
      </c>
      <c r="H18" s="347">
        <v>8.5099999999999995E-2</v>
      </c>
      <c r="I18" s="348">
        <f t="shared" si="3"/>
        <v>0</v>
      </c>
      <c r="J18" s="312">
        <f t="shared" si="4"/>
        <v>0</v>
      </c>
      <c r="K18" s="347">
        <v>5.62E-2</v>
      </c>
      <c r="L18" s="348">
        <f t="shared" si="5"/>
        <v>0</v>
      </c>
      <c r="M18" s="312">
        <f t="shared" si="6"/>
        <v>0</v>
      </c>
      <c r="N18" s="347">
        <v>3.2500000000000001E-2</v>
      </c>
      <c r="O18" s="348">
        <f t="shared" si="7"/>
        <v>0</v>
      </c>
      <c r="P18" s="312">
        <f t="shared" si="8"/>
        <v>0</v>
      </c>
      <c r="Q18" s="347">
        <v>2.3199999999999998E-2</v>
      </c>
      <c r="R18" s="348">
        <f t="shared" si="9"/>
        <v>0</v>
      </c>
      <c r="S18" s="312">
        <f t="shared" si="10"/>
        <v>0</v>
      </c>
      <c r="T18" s="347">
        <v>1.6799999999999999E-2</v>
      </c>
      <c r="U18" s="348">
        <f t="shared" si="11"/>
        <v>0</v>
      </c>
      <c r="V18" s="312">
        <f t="shared" si="12"/>
        <v>0</v>
      </c>
      <c r="W18" s="347">
        <v>1.2200000000000001E-2</v>
      </c>
      <c r="X18" s="348">
        <f t="shared" si="13"/>
        <v>0</v>
      </c>
      <c r="Y18" s="312">
        <f t="shared" si="14"/>
        <v>0</v>
      </c>
      <c r="Z18" s="313">
        <f t="shared" si="15"/>
        <v>339573.48</v>
      </c>
      <c r="AA18" s="349"/>
    </row>
    <row r="19" spans="1:27" x14ac:dyDescent="0.35">
      <c r="A19" s="542" t="s">
        <v>38</v>
      </c>
      <c r="B19" s="564"/>
      <c r="C19" s="346">
        <v>28778.61</v>
      </c>
      <c r="D19" s="312">
        <f t="shared" si="1"/>
        <v>345343.32</v>
      </c>
      <c r="E19" s="347">
        <v>0.13750000000000001</v>
      </c>
      <c r="F19" s="348">
        <f t="shared" si="0"/>
        <v>0</v>
      </c>
      <c r="G19" s="312">
        <f t="shared" si="2"/>
        <v>0</v>
      </c>
      <c r="H19" s="347">
        <v>8.6499999999999994E-2</v>
      </c>
      <c r="I19" s="348">
        <f t="shared" si="3"/>
        <v>0</v>
      </c>
      <c r="J19" s="312">
        <f t="shared" si="4"/>
        <v>0</v>
      </c>
      <c r="K19" s="347">
        <v>5.7099999999999998E-2</v>
      </c>
      <c r="L19" s="348">
        <f t="shared" si="5"/>
        <v>0</v>
      </c>
      <c r="M19" s="312">
        <f t="shared" si="6"/>
        <v>0</v>
      </c>
      <c r="N19" s="347">
        <v>3.3000000000000002E-2</v>
      </c>
      <c r="O19" s="348">
        <f t="shared" si="7"/>
        <v>0</v>
      </c>
      <c r="P19" s="312">
        <f t="shared" si="8"/>
        <v>0</v>
      </c>
      <c r="Q19" s="347">
        <v>2.3599999999999999E-2</v>
      </c>
      <c r="R19" s="348">
        <f t="shared" si="9"/>
        <v>0</v>
      </c>
      <c r="S19" s="312">
        <f t="shared" si="10"/>
        <v>0</v>
      </c>
      <c r="T19" s="347">
        <v>1.7100000000000001E-2</v>
      </c>
      <c r="U19" s="348">
        <f t="shared" si="11"/>
        <v>0</v>
      </c>
      <c r="V19" s="312">
        <f t="shared" si="12"/>
        <v>0</v>
      </c>
      <c r="W19" s="347">
        <v>1.24E-2</v>
      </c>
      <c r="X19" s="348">
        <f t="shared" si="13"/>
        <v>0</v>
      </c>
      <c r="Y19" s="312">
        <f t="shared" si="14"/>
        <v>0</v>
      </c>
      <c r="Z19" s="313">
        <f t="shared" si="15"/>
        <v>345343.32</v>
      </c>
      <c r="AA19" s="349"/>
    </row>
    <row r="20" spans="1:27" x14ac:dyDescent="0.35">
      <c r="A20" s="542" t="s">
        <v>39</v>
      </c>
      <c r="B20" s="564"/>
      <c r="C20" s="346">
        <v>29269.439999999999</v>
      </c>
      <c r="D20" s="312">
        <f t="shared" si="1"/>
        <v>351233.27999999997</v>
      </c>
      <c r="E20" s="347">
        <v>0.1399</v>
      </c>
      <c r="F20" s="348">
        <f t="shared" si="0"/>
        <v>0</v>
      </c>
      <c r="G20" s="312">
        <f t="shared" si="2"/>
        <v>0</v>
      </c>
      <c r="H20" s="347">
        <v>8.7999999999999995E-2</v>
      </c>
      <c r="I20" s="348">
        <f t="shared" si="3"/>
        <v>0</v>
      </c>
      <c r="J20" s="312">
        <f t="shared" si="4"/>
        <v>0</v>
      </c>
      <c r="K20" s="347">
        <v>5.8099999999999999E-2</v>
      </c>
      <c r="L20" s="348">
        <f t="shared" si="5"/>
        <v>0</v>
      </c>
      <c r="M20" s="312">
        <f t="shared" si="6"/>
        <v>0</v>
      </c>
      <c r="N20" s="347">
        <v>3.3599999999999998E-2</v>
      </c>
      <c r="O20" s="348">
        <f t="shared" si="7"/>
        <v>0</v>
      </c>
      <c r="P20" s="312">
        <f t="shared" si="8"/>
        <v>0</v>
      </c>
      <c r="Q20" s="347">
        <v>2.4E-2</v>
      </c>
      <c r="R20" s="348">
        <f t="shared" si="9"/>
        <v>0</v>
      </c>
      <c r="S20" s="312">
        <f t="shared" si="10"/>
        <v>0</v>
      </c>
      <c r="T20" s="347">
        <v>1.7399999999999999E-2</v>
      </c>
      <c r="U20" s="348">
        <f t="shared" si="11"/>
        <v>0</v>
      </c>
      <c r="V20" s="312">
        <f t="shared" si="12"/>
        <v>0</v>
      </c>
      <c r="W20" s="347">
        <v>1.26E-2</v>
      </c>
      <c r="X20" s="348">
        <f t="shared" si="13"/>
        <v>0</v>
      </c>
      <c r="Y20" s="312">
        <f t="shared" si="14"/>
        <v>0</v>
      </c>
      <c r="Z20" s="313">
        <f t="shared" si="15"/>
        <v>351233.27999999997</v>
      </c>
      <c r="AA20" s="349"/>
    </row>
    <row r="21" spans="1:27" x14ac:dyDescent="0.35">
      <c r="A21" s="542" t="s">
        <v>40</v>
      </c>
      <c r="B21" s="564"/>
      <c r="C21" s="346">
        <v>32294.39</v>
      </c>
      <c r="D21" s="312">
        <f t="shared" si="1"/>
        <v>387532.68</v>
      </c>
      <c r="E21" s="347">
        <v>0.1424</v>
      </c>
      <c r="F21" s="348">
        <f t="shared" si="0"/>
        <v>0</v>
      </c>
      <c r="G21" s="312">
        <f t="shared" si="2"/>
        <v>0</v>
      </c>
      <c r="H21" s="347">
        <v>8.9599999999999999E-2</v>
      </c>
      <c r="I21" s="348">
        <f t="shared" si="3"/>
        <v>0</v>
      </c>
      <c r="J21" s="312">
        <f t="shared" si="4"/>
        <v>0</v>
      </c>
      <c r="K21" s="347">
        <v>5.91E-2</v>
      </c>
      <c r="L21" s="348">
        <f t="shared" si="5"/>
        <v>0</v>
      </c>
      <c r="M21" s="312">
        <f t="shared" si="6"/>
        <v>0</v>
      </c>
      <c r="N21" s="347">
        <v>3.4200000000000001E-2</v>
      </c>
      <c r="O21" s="348">
        <f t="shared" si="7"/>
        <v>0</v>
      </c>
      <c r="P21" s="312">
        <f t="shared" si="8"/>
        <v>0</v>
      </c>
      <c r="Q21" s="347">
        <v>2.4400000000000002E-2</v>
      </c>
      <c r="R21" s="348">
        <f t="shared" si="9"/>
        <v>0</v>
      </c>
      <c r="S21" s="312">
        <f t="shared" si="10"/>
        <v>0</v>
      </c>
      <c r="T21" s="347">
        <v>1.77E-2</v>
      </c>
      <c r="U21" s="348">
        <f t="shared" si="11"/>
        <v>0</v>
      </c>
      <c r="V21" s="312">
        <f t="shared" si="12"/>
        <v>0</v>
      </c>
      <c r="W21" s="347">
        <v>1.2800000000000001E-2</v>
      </c>
      <c r="X21" s="348">
        <f t="shared" si="13"/>
        <v>0</v>
      </c>
      <c r="Y21" s="312">
        <f t="shared" si="14"/>
        <v>0</v>
      </c>
      <c r="Z21" s="313">
        <f t="shared" si="15"/>
        <v>387532.68</v>
      </c>
      <c r="AA21" s="349"/>
    </row>
    <row r="22" spans="1:27" s="318" customFormat="1" ht="13.9" x14ac:dyDescent="0.4">
      <c r="A22" s="517" t="s">
        <v>348</v>
      </c>
      <c r="B22" s="558"/>
      <c r="C22" s="215"/>
      <c r="D22" s="194">
        <f>SUM(D13:D21)</f>
        <v>3055828.6799999997</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3055828.6799999997</v>
      </c>
    </row>
    <row r="23" spans="1:27" ht="13.9" thickBot="1" x14ac:dyDescent="0.4">
      <c r="A23" s="46"/>
      <c r="Z23" s="295"/>
    </row>
    <row r="24" spans="1:27" ht="14.25" thickBot="1" x14ac:dyDescent="0.45">
      <c r="A24" s="559" t="s">
        <v>349</v>
      </c>
      <c r="B24" s="560"/>
      <c r="C24" s="319">
        <f>Z22</f>
        <v>3055828.6799999997</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State'!$B$15="Yes",'Participating State'!B8,0)</f>
        <v>0</v>
      </c>
      <c r="K27" s="329"/>
      <c r="L27" s="329"/>
      <c r="Z27" s="295"/>
    </row>
    <row r="28" spans="1:27" ht="13.9" x14ac:dyDescent="0.4">
      <c r="A28" s="325" t="s">
        <v>46</v>
      </c>
      <c r="B28" s="326">
        <f>+IF('Participating State'!$B$15="Yes",'Participating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7"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28"/>
  <sheetViews>
    <sheetView topLeftCell="B1" zoomScale="85" zoomScaleNormal="85" workbookViewId="0">
      <selection activeCell="Q12" sqref="Q12"/>
    </sheetView>
  </sheetViews>
  <sheetFormatPr defaultColWidth="9.1328125" defaultRowHeight="13.5" x14ac:dyDescent="0.35"/>
  <cols>
    <col min="1" max="1" width="51" style="1" customWidth="1"/>
    <col min="2" max="2" width="12.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1328125" style="1" bestFit="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494</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49" t="s">
        <v>350</v>
      </c>
      <c r="B3" s="549"/>
      <c r="C3" s="549"/>
      <c r="D3" s="549"/>
      <c r="E3" s="549"/>
      <c r="F3" s="549"/>
      <c r="G3" s="549"/>
      <c r="H3" s="549"/>
      <c r="I3" s="549"/>
      <c r="J3" s="549"/>
      <c r="K3" s="549"/>
      <c r="L3" s="549"/>
      <c r="M3" s="549"/>
      <c r="N3" s="549"/>
      <c r="O3" s="549"/>
      <c r="P3" s="549"/>
      <c r="Q3" s="549"/>
      <c r="R3" s="356"/>
      <c r="S3" s="357"/>
      <c r="T3" s="357"/>
    </row>
    <row r="5" spans="1:26" ht="13.9" thickBot="1" x14ac:dyDescent="0.4"/>
    <row r="6" spans="1:26" ht="14.25" customHeight="1" x14ac:dyDescent="0.4">
      <c r="A6" s="550" t="s">
        <v>292</v>
      </c>
      <c r="B6" s="551"/>
      <c r="C6" s="551"/>
      <c r="D6" s="551"/>
      <c r="E6" s="551"/>
      <c r="F6" s="551"/>
      <c r="G6" s="551"/>
      <c r="H6" s="551"/>
      <c r="I6" s="551"/>
      <c r="J6" s="551"/>
      <c r="K6" s="551"/>
      <c r="L6" s="551"/>
      <c r="M6" s="551"/>
      <c r="N6" s="551"/>
      <c r="O6" s="551"/>
      <c r="P6" s="551"/>
      <c r="Q6" s="552"/>
      <c r="R6" s="243"/>
    </row>
    <row r="7" spans="1:26" x14ac:dyDescent="0.35">
      <c r="A7" s="46"/>
      <c r="Q7" s="295"/>
      <c r="R7" s="46"/>
    </row>
    <row r="8" spans="1:26" ht="13.9" x14ac:dyDescent="0.4">
      <c r="A8" s="517"/>
      <c r="B8" s="558"/>
      <c r="C8" s="339"/>
      <c r="D8" s="553" t="s">
        <v>9</v>
      </c>
      <c r="E8" s="554"/>
      <c r="F8" s="553" t="s">
        <v>10</v>
      </c>
      <c r="G8" s="554"/>
      <c r="H8" s="553" t="s">
        <v>11</v>
      </c>
      <c r="I8" s="554"/>
      <c r="J8" s="553" t="s">
        <v>12</v>
      </c>
      <c r="K8" s="554"/>
      <c r="L8" s="553" t="s">
        <v>13</v>
      </c>
      <c r="M8" s="554"/>
      <c r="N8" s="553" t="s">
        <v>14</v>
      </c>
      <c r="O8" s="554"/>
      <c r="P8" s="553" t="s">
        <v>15</v>
      </c>
      <c r="Q8" s="555"/>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17"/>
      <c r="B10" s="558"/>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39" t="s">
        <v>44</v>
      </c>
      <c r="B11" s="568"/>
      <c r="C11" s="541"/>
      <c r="D11" s="561">
        <f>+IF('Participating State'!$B$15="Yes",IF('Participating State'!C7&gt;0,'Participating State'!$C$21,0),0)</f>
        <v>0</v>
      </c>
      <c r="E11" s="562"/>
      <c r="F11" s="561">
        <f>+IF('Participating State'!$B$15="Yes",IF('Participating State'!E7&gt;0,'Participating State'!$C$21,0),0)</f>
        <v>0</v>
      </c>
      <c r="G11" s="562"/>
      <c r="H11" s="561">
        <f>+IF('Participating State'!$B$15="Yes",IF('Participating State'!G7&gt;0,'Participating State'!$C$21,0),0)</f>
        <v>0</v>
      </c>
      <c r="I11" s="562"/>
      <c r="J11" s="561">
        <f>+IF('Participating State'!$B$15="Yes",IF('Participating State'!I7&gt;0,'Participating State'!$C$21,0),0)</f>
        <v>0</v>
      </c>
      <c r="K11" s="562"/>
      <c r="L11" s="561">
        <f>+IF('Participating State'!$B$15="Yes",IF('Participating State'!K7&gt;0,'Participating State'!$C$21,0),0)</f>
        <v>0</v>
      </c>
      <c r="M11" s="562"/>
      <c r="N11" s="561">
        <f>+IF('Participating State'!$B$15="Yes",IF('Participating State'!M7&gt;0,'Participating State'!$C$21,0),0)</f>
        <v>0</v>
      </c>
      <c r="O11" s="562"/>
      <c r="P11" s="556">
        <f>+IF('Participating State'!$B$15="Yes",IF('Participating State'!O7&gt;0,'Participating State'!$C$21,0),0)</f>
        <v>0</v>
      </c>
      <c r="Q11" s="557"/>
      <c r="R11" s="358"/>
    </row>
    <row r="12" spans="1:26" s="294" customFormat="1" ht="23.65" x14ac:dyDescent="0.4">
      <c r="A12" s="537"/>
      <c r="B12" s="570"/>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17" t="s">
        <v>42</v>
      </c>
      <c r="B13" s="558"/>
      <c r="C13" s="518"/>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17" t="s">
        <v>351</v>
      </c>
      <c r="B14" s="558"/>
      <c r="C14" s="518"/>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9" t="s">
        <v>352</v>
      </c>
      <c r="B16" s="560"/>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State'!$B$15="Yes",'Participating State'!B8,0)</f>
        <v>0</v>
      </c>
      <c r="Q19" s="295"/>
      <c r="R19" s="46"/>
    </row>
    <row r="20" spans="1:18" ht="13.9" x14ac:dyDescent="0.4">
      <c r="A20" s="325" t="s">
        <v>46</v>
      </c>
      <c r="B20" s="326">
        <f>+IF('Participating State'!$B$15="Yes",'Participating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69" t="s">
        <v>414</v>
      </c>
      <c r="B28" s="569"/>
      <c r="C28" s="569"/>
      <c r="D28" s="569"/>
      <c r="E28" s="569"/>
      <c r="F28" s="569"/>
      <c r="G28" s="569"/>
      <c r="H28" s="569"/>
      <c r="I28" s="569"/>
      <c r="J28" s="569"/>
      <c r="K28" s="569"/>
      <c r="L28" s="569"/>
      <c r="M28" s="569"/>
      <c r="N28" s="569"/>
      <c r="O28" s="569"/>
      <c r="P28" s="569"/>
      <c r="Q28" s="569"/>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8"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7"/>
  <sheetViews>
    <sheetView topLeftCell="C1" zoomScale="85" zoomScaleNormal="85" workbookViewId="0">
      <selection activeCell="Q12" sqref="Q12"/>
    </sheetView>
  </sheetViews>
  <sheetFormatPr defaultColWidth="9.1328125" defaultRowHeight="13.5" x14ac:dyDescent="0.35"/>
  <cols>
    <col min="1" max="1" width="46.1328125" style="1" customWidth="1"/>
    <col min="2" max="2" width="17.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1328125" style="1" bestFit="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9" style="1" customWidth="1"/>
    <col min="19" max="19" width="14.3984375" style="1" bestFit="1" customWidth="1"/>
    <col min="20" max="16384" width="9.1328125" style="1"/>
  </cols>
  <sheetData>
    <row r="1" spans="1:21" ht="15" x14ac:dyDescent="0.4">
      <c r="A1" s="456" t="s">
        <v>494</v>
      </c>
      <c r="B1" s="456"/>
      <c r="C1" s="456"/>
      <c r="D1" s="456"/>
      <c r="E1" s="456"/>
      <c r="F1" s="456"/>
      <c r="G1" s="456"/>
      <c r="H1" s="456"/>
      <c r="I1" s="456"/>
      <c r="J1" s="456"/>
      <c r="K1" s="456"/>
      <c r="L1" s="456"/>
      <c r="M1" s="456"/>
      <c r="N1" s="456"/>
      <c r="O1" s="456"/>
      <c r="P1" s="456"/>
      <c r="Q1" s="456"/>
      <c r="R1" s="456"/>
    </row>
    <row r="3" spans="1:21" ht="36.75" customHeight="1" x14ac:dyDescent="0.5">
      <c r="A3" s="549" t="s">
        <v>353</v>
      </c>
      <c r="B3" s="549"/>
      <c r="C3" s="549"/>
      <c r="D3" s="549"/>
      <c r="E3" s="549"/>
      <c r="F3" s="549"/>
      <c r="G3" s="549"/>
      <c r="H3" s="549"/>
      <c r="I3" s="549"/>
      <c r="J3" s="549"/>
      <c r="K3" s="549"/>
      <c r="L3" s="549"/>
      <c r="M3" s="549"/>
      <c r="N3" s="549"/>
      <c r="O3" s="549"/>
      <c r="P3" s="549"/>
      <c r="Q3" s="549"/>
      <c r="R3" s="549"/>
      <c r="S3" s="356"/>
      <c r="T3" s="356"/>
      <c r="U3" s="356"/>
    </row>
    <row r="5" spans="1:21" ht="13.9" thickBot="1" x14ac:dyDescent="0.4"/>
    <row r="6" spans="1:21" ht="14.25" customHeight="1" x14ac:dyDescent="0.4">
      <c r="A6" s="550" t="s">
        <v>240</v>
      </c>
      <c r="B6" s="551"/>
      <c r="C6" s="551"/>
      <c r="D6" s="551"/>
      <c r="E6" s="551"/>
      <c r="F6" s="551"/>
      <c r="G6" s="551"/>
      <c r="H6" s="551"/>
      <c r="I6" s="551"/>
      <c r="J6" s="551"/>
      <c r="K6" s="551"/>
      <c r="L6" s="551"/>
      <c r="M6" s="551"/>
      <c r="N6" s="551"/>
      <c r="O6" s="551"/>
      <c r="P6" s="551"/>
      <c r="Q6" s="551"/>
      <c r="R6" s="552"/>
    </row>
    <row r="7" spans="1:21" x14ac:dyDescent="0.35">
      <c r="A7" s="46"/>
      <c r="R7" s="295"/>
    </row>
    <row r="8" spans="1:21" ht="13.9" x14ac:dyDescent="0.4">
      <c r="A8" s="46"/>
      <c r="D8" s="553" t="s">
        <v>9</v>
      </c>
      <c r="E8" s="554"/>
      <c r="F8" s="553" t="s">
        <v>10</v>
      </c>
      <c r="G8" s="554"/>
      <c r="H8" s="553" t="s">
        <v>11</v>
      </c>
      <c r="I8" s="554"/>
      <c r="J8" s="553" t="s">
        <v>12</v>
      </c>
      <c r="K8" s="554"/>
      <c r="L8" s="553" t="s">
        <v>13</v>
      </c>
      <c r="M8" s="554"/>
      <c r="N8" s="553" t="s">
        <v>14</v>
      </c>
      <c r="O8" s="554"/>
      <c r="P8" s="553" t="s">
        <v>15</v>
      </c>
      <c r="Q8" s="555"/>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17" t="s">
        <v>105</v>
      </c>
      <c r="B10" s="558"/>
      <c r="C10" s="558"/>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17" t="s">
        <v>45</v>
      </c>
      <c r="B11" s="558"/>
      <c r="C11" s="558"/>
      <c r="D11" s="561">
        <f>+IF('Participating State'!$B$15="Yes",IF('Participating State'!C7&gt;0,'Participating State'!$C$22,0),0)</f>
        <v>0</v>
      </c>
      <c r="E11" s="562"/>
      <c r="F11" s="561">
        <f>+IF('Participating State'!$B$15="Yes",IF('Participating State'!E7&gt;0,'Participating State'!$C$22,0),0)</f>
        <v>0</v>
      </c>
      <c r="G11" s="562"/>
      <c r="H11" s="561">
        <f>+IF('Participating State'!$B$15="Yes",IF('Participating State'!G7&gt;0,'Participating State'!$C$22,0),0)</f>
        <v>0</v>
      </c>
      <c r="I11" s="562"/>
      <c r="J11" s="561">
        <f>+IF('Participating State'!$B$15="Yes",IF('Participating State'!I7&gt;0,'Participating State'!$C$22,0),0)</f>
        <v>0</v>
      </c>
      <c r="K11" s="562"/>
      <c r="L11" s="561">
        <f>+IF('Participating State'!$B$15="Yes",IF('Participating State'!K7&gt;0,'Participating State'!$C$22,0),0)</f>
        <v>0</v>
      </c>
      <c r="M11" s="562"/>
      <c r="N11" s="561">
        <f>+IF('Participating State'!$B$15="Yes",IF('Participating State'!M7&gt;0,'Participating State'!$C$22,0),0)</f>
        <v>0</v>
      </c>
      <c r="O11" s="562"/>
      <c r="P11" s="556">
        <f>+IF('Participating State'!$B$15="Yes",IF('Participating State'!O7&gt;0,'Participating State'!$C$22,0),0)</f>
        <v>0</v>
      </c>
      <c r="Q11" s="557"/>
      <c r="R11" s="344"/>
      <c r="S11" s="1"/>
    </row>
    <row r="12" spans="1:21" s="294" customFormat="1" ht="23.65" x14ac:dyDescent="0.4">
      <c r="A12" s="546" t="s">
        <v>30</v>
      </c>
      <c r="B12" s="572"/>
      <c r="C12" s="572"/>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2" t="s">
        <v>32</v>
      </c>
      <c r="B13" s="571"/>
      <c r="C13" s="571"/>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2" t="s">
        <v>33</v>
      </c>
      <c r="B14" s="571"/>
      <c r="C14" s="571"/>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2" t="s">
        <v>34</v>
      </c>
      <c r="B15" s="571"/>
      <c r="C15" s="571"/>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2" t="s">
        <v>35</v>
      </c>
      <c r="B16" s="571"/>
      <c r="C16" s="571"/>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2" t="s">
        <v>36</v>
      </c>
      <c r="B17" s="571"/>
      <c r="C17" s="571"/>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2" t="s">
        <v>37</v>
      </c>
      <c r="B18" s="571"/>
      <c r="C18" s="571"/>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2" t="s">
        <v>38</v>
      </c>
      <c r="B19" s="571"/>
      <c r="C19" s="571"/>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2" t="s">
        <v>39</v>
      </c>
      <c r="B20" s="571"/>
      <c r="C20" s="571"/>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2" t="s">
        <v>40</v>
      </c>
      <c r="B21" s="571"/>
      <c r="C21" s="571"/>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17" t="s">
        <v>354</v>
      </c>
      <c r="B22" s="558"/>
      <c r="C22" s="558"/>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9" t="s">
        <v>355</v>
      </c>
      <c r="B24" s="560"/>
      <c r="C24" s="573"/>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State'!$B$15="Yes",'Participating State'!B8,0)</f>
        <v>0</v>
      </c>
      <c r="R27" s="295"/>
    </row>
    <row r="28" spans="1:19" ht="13.9" x14ac:dyDescent="0.4">
      <c r="A28" s="325" t="s">
        <v>46</v>
      </c>
      <c r="B28" s="326">
        <f>+IF('Participating State'!$B$15="Yes",'Participating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4.5" customHeight="1" x14ac:dyDescent="0.35">
      <c r="A37" s="569" t="s">
        <v>415</v>
      </c>
      <c r="B37" s="569"/>
      <c r="C37" s="569"/>
      <c r="D37" s="569"/>
      <c r="E37" s="569"/>
      <c r="F37" s="569"/>
      <c r="G37" s="569"/>
      <c r="H37" s="569"/>
      <c r="I37" s="569"/>
      <c r="J37" s="569"/>
      <c r="K37" s="569"/>
      <c r="L37" s="569"/>
      <c r="M37" s="569"/>
      <c r="N37" s="569"/>
      <c r="O37" s="569"/>
      <c r="P37" s="569"/>
      <c r="Q37" s="569"/>
      <c r="R37" s="569"/>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43"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25"/>
  <sheetViews>
    <sheetView topLeftCell="A7" zoomScale="85" zoomScaleNormal="85" workbookViewId="0">
      <selection activeCell="Q12" sqref="Q12"/>
    </sheetView>
  </sheetViews>
  <sheetFormatPr defaultColWidth="9.1328125" defaultRowHeight="13.5" x14ac:dyDescent="0.35"/>
  <cols>
    <col min="1" max="1" width="51.1328125" style="1" customWidth="1"/>
    <col min="2" max="2" width="16.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494</v>
      </c>
      <c r="B1" s="456"/>
      <c r="C1" s="456"/>
      <c r="D1" s="456"/>
      <c r="E1" s="456"/>
      <c r="F1" s="456"/>
      <c r="G1" s="456"/>
      <c r="H1" s="456"/>
      <c r="I1" s="456"/>
      <c r="J1" s="456"/>
      <c r="K1" s="456"/>
      <c r="L1" s="456"/>
      <c r="M1" s="456"/>
      <c r="N1" s="456"/>
      <c r="O1" s="456"/>
      <c r="P1" s="456"/>
      <c r="Q1" s="456"/>
      <c r="R1" s="456"/>
    </row>
    <row r="3" spans="1:19" s="294" customFormat="1" ht="36.75" customHeight="1" x14ac:dyDescent="0.5">
      <c r="A3" s="549" t="s">
        <v>356</v>
      </c>
      <c r="B3" s="549"/>
      <c r="C3" s="549"/>
      <c r="D3" s="549"/>
      <c r="E3" s="549"/>
      <c r="F3" s="549"/>
      <c r="G3" s="549"/>
      <c r="H3" s="549"/>
      <c r="I3" s="549"/>
      <c r="J3" s="549"/>
      <c r="K3" s="549"/>
      <c r="L3" s="549"/>
      <c r="M3" s="549"/>
      <c r="N3" s="549"/>
      <c r="O3" s="549"/>
      <c r="P3" s="549"/>
      <c r="Q3" s="549"/>
      <c r="R3" s="549"/>
    </row>
    <row r="5" spans="1:19" ht="13.9" thickBot="1" x14ac:dyDescent="0.4"/>
    <row r="6" spans="1:19" ht="13.9" x14ac:dyDescent="0.4">
      <c r="A6" s="550" t="s">
        <v>293</v>
      </c>
      <c r="B6" s="551"/>
      <c r="C6" s="551"/>
      <c r="D6" s="551"/>
      <c r="E6" s="551"/>
      <c r="F6" s="551"/>
      <c r="G6" s="551"/>
      <c r="H6" s="551"/>
      <c r="I6" s="551"/>
      <c r="J6" s="551"/>
      <c r="K6" s="551"/>
      <c r="L6" s="551"/>
      <c r="M6" s="551"/>
      <c r="N6" s="551"/>
      <c r="O6" s="551"/>
      <c r="P6" s="551"/>
      <c r="Q6" s="551"/>
      <c r="R6" s="552"/>
    </row>
    <row r="7" spans="1:19" x14ac:dyDescent="0.35">
      <c r="A7" s="46"/>
      <c r="R7" s="295"/>
    </row>
    <row r="8" spans="1:19" ht="13.9" x14ac:dyDescent="0.4">
      <c r="A8" s="46"/>
      <c r="B8" s="296" t="s">
        <v>7</v>
      </c>
      <c r="C8" s="553" t="s">
        <v>8</v>
      </c>
      <c r="D8" s="554"/>
      <c r="E8" s="553" t="s">
        <v>9</v>
      </c>
      <c r="F8" s="554"/>
      <c r="G8" s="553" t="s">
        <v>10</v>
      </c>
      <c r="H8" s="554"/>
      <c r="I8" s="553" t="s">
        <v>11</v>
      </c>
      <c r="J8" s="554"/>
      <c r="K8" s="553" t="s">
        <v>12</v>
      </c>
      <c r="L8" s="554"/>
      <c r="M8" s="553" t="s">
        <v>13</v>
      </c>
      <c r="N8" s="554"/>
      <c r="O8" s="553" t="s">
        <v>14</v>
      </c>
      <c r="P8" s="554"/>
      <c r="Q8" s="553" t="s">
        <v>15</v>
      </c>
      <c r="R8" s="555"/>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61">
        <f>+IF('Participating State'!$B$16="Yes",'Participating State'!C7,0)</f>
        <v>0</v>
      </c>
      <c r="F10" s="562"/>
      <c r="G10" s="556">
        <f>+IF('Participating State'!$B$16="Yes",'Participating State'!E7,0)</f>
        <v>0</v>
      </c>
      <c r="H10" s="563"/>
      <c r="I10" s="556">
        <f>+IF('Participating State'!$B$16="Yes",'Participating State'!G7,0)</f>
        <v>0</v>
      </c>
      <c r="J10" s="563"/>
      <c r="K10" s="556">
        <f>+IF('Participating State'!$B$16="Yes",'Participating State'!I7,0)</f>
        <v>0</v>
      </c>
      <c r="L10" s="563"/>
      <c r="M10" s="556">
        <f>+IF('Participating State'!$B$16="Yes",'Participating State'!K7,0)</f>
        <v>0</v>
      </c>
      <c r="N10" s="563"/>
      <c r="O10" s="556">
        <f>+IF('Participating State'!$B$16="Yes",'Participating State'!M7,0)</f>
        <v>0</v>
      </c>
      <c r="P10" s="563"/>
      <c r="Q10" s="556">
        <f>+IF('Participating State'!$B$16="Yes",'Participating State'!O7,0)</f>
        <v>0</v>
      </c>
      <c r="R10" s="557"/>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17" t="s">
        <v>102</v>
      </c>
      <c r="B12" s="518"/>
      <c r="C12" s="310">
        <v>1418835.5</v>
      </c>
      <c r="D12" s="311">
        <f>C12*B22</f>
        <v>1418835.5</v>
      </c>
      <c r="E12" s="29">
        <v>5.8509000000000002</v>
      </c>
      <c r="F12" s="312">
        <f>MAX(ROUND(((E$10)*E12)*B22,2),0)</f>
        <v>0</v>
      </c>
      <c r="G12" s="29">
        <v>4.2107999999999999</v>
      </c>
      <c r="H12" s="312">
        <f>MAX(ROUND(((G$10)*G12)*B22,2),0)</f>
        <v>0</v>
      </c>
      <c r="I12" s="29">
        <v>2.1682999999999999</v>
      </c>
      <c r="J12" s="312">
        <f>MAX(ROUND(((I$10)*I12)*B22,2),0)</f>
        <v>0</v>
      </c>
      <c r="K12" s="29">
        <v>1.5791999999999999</v>
      </c>
      <c r="L12" s="312">
        <f>MAX(ROUND(((K$10)*K12)*B22,2),0)</f>
        <v>0</v>
      </c>
      <c r="M12" s="29">
        <v>1.3895999999999999</v>
      </c>
      <c r="N12" s="312">
        <f>MAX(ROUND(((M$10)*M12)*B22,2),0)</f>
        <v>0</v>
      </c>
      <c r="O12" s="29">
        <v>1.1152</v>
      </c>
      <c r="P12" s="312">
        <f>MAX(ROUND(((O$10)*O12)*B22,2),0)</f>
        <v>0</v>
      </c>
      <c r="Q12" s="29">
        <v>1.0181</v>
      </c>
      <c r="R12" s="313">
        <f>MAX(ROUND(((Q$10)*Q12)*B22,2),0)</f>
        <v>0</v>
      </c>
    </row>
    <row r="13" spans="1:19" s="318" customFormat="1" ht="13.9" x14ac:dyDescent="0.4">
      <c r="A13" s="517" t="s">
        <v>357</v>
      </c>
      <c r="B13" s="558"/>
      <c r="C13" s="314">
        <f>D12</f>
        <v>1418835.5</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9" t="s">
        <v>358</v>
      </c>
      <c r="B15" s="560"/>
      <c r="C15" s="319">
        <f>SUM(E13:R13)+C13</f>
        <v>1418835.5</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State'!$B$16="Yes",'Participating State'!B8,0)</f>
        <v>0</v>
      </c>
      <c r="C18" s="322"/>
      <c r="D18" s="296"/>
      <c r="E18" s="323"/>
      <c r="P18" s="307"/>
      <c r="R18" s="295"/>
    </row>
    <row r="19" spans="1:39" ht="14.25" x14ac:dyDescent="0.45">
      <c r="A19" s="325" t="s">
        <v>46</v>
      </c>
      <c r="B19" s="326">
        <f>+IF('Participating State'!$B$16="Yes",'Participating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35"/>
  <sheetViews>
    <sheetView topLeftCell="O7" zoomScale="85" zoomScaleNormal="85" workbookViewId="0">
      <selection activeCell="Q12" sqref="Q12"/>
    </sheetView>
  </sheetViews>
  <sheetFormatPr defaultColWidth="9.1328125" defaultRowHeight="13.5" x14ac:dyDescent="0.35"/>
  <cols>
    <col min="1" max="1" width="53.59765625" style="1" customWidth="1"/>
    <col min="2" max="2" width="12.863281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494</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49" t="s">
        <v>359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row>
    <row r="4" spans="1:27" x14ac:dyDescent="0.35">
      <c r="A4" s="335"/>
    </row>
    <row r="5" spans="1:27" ht="13.9" thickBot="1" x14ac:dyDescent="0.4"/>
    <row r="6" spans="1:27" ht="13.9" x14ac:dyDescent="0.4">
      <c r="A6" s="550" t="s">
        <v>294</v>
      </c>
      <c r="B6" s="551"/>
      <c r="C6" s="551"/>
      <c r="D6" s="551"/>
      <c r="E6" s="551"/>
      <c r="F6" s="551"/>
      <c r="G6" s="551"/>
      <c r="H6" s="551"/>
      <c r="I6" s="551"/>
      <c r="J6" s="551"/>
      <c r="K6" s="551"/>
      <c r="L6" s="551"/>
      <c r="M6" s="551"/>
      <c r="N6" s="551"/>
      <c r="O6" s="551"/>
      <c r="P6" s="551"/>
      <c r="Q6" s="551"/>
      <c r="R6" s="551"/>
      <c r="S6" s="551"/>
      <c r="T6" s="551"/>
      <c r="U6" s="551"/>
      <c r="V6" s="551"/>
      <c r="W6" s="551"/>
      <c r="X6" s="551"/>
      <c r="Y6" s="551"/>
      <c r="Z6" s="552"/>
    </row>
    <row r="7" spans="1:27" x14ac:dyDescent="0.35">
      <c r="A7" s="46"/>
      <c r="Z7" s="295"/>
    </row>
    <row r="8" spans="1:27" ht="13.9" x14ac:dyDescent="0.4">
      <c r="A8" s="46"/>
      <c r="B8" s="296" t="s">
        <v>7</v>
      </c>
      <c r="C8" s="553" t="s">
        <v>8</v>
      </c>
      <c r="D8" s="554"/>
      <c r="E8" s="553" t="s">
        <v>9</v>
      </c>
      <c r="F8" s="565"/>
      <c r="G8" s="554"/>
      <c r="H8" s="553" t="s">
        <v>10</v>
      </c>
      <c r="I8" s="565"/>
      <c r="J8" s="554"/>
      <c r="K8" s="553" t="s">
        <v>11</v>
      </c>
      <c r="L8" s="565"/>
      <c r="M8" s="554"/>
      <c r="N8" s="553" t="s">
        <v>12</v>
      </c>
      <c r="O8" s="565"/>
      <c r="P8" s="554"/>
      <c r="Q8" s="553" t="s">
        <v>13</v>
      </c>
      <c r="R8" s="565"/>
      <c r="S8" s="554"/>
      <c r="T8" s="553" t="s">
        <v>14</v>
      </c>
      <c r="U8" s="565"/>
      <c r="V8" s="554"/>
      <c r="W8" s="553" t="s">
        <v>15</v>
      </c>
      <c r="X8" s="565"/>
      <c r="Y8" s="555"/>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61">
        <f>+IF('Participating State'!$B$16="Yes",'Participating State'!C7,0)</f>
        <v>0</v>
      </c>
      <c r="F11" s="567"/>
      <c r="G11" s="562"/>
      <c r="H11" s="561">
        <f>+IF('Participating State'!$B$16="Yes",'Participating State'!E7,0)</f>
        <v>0</v>
      </c>
      <c r="I11" s="567"/>
      <c r="J11" s="562"/>
      <c r="K11" s="561">
        <f>+IF('Participating State'!$B$16="Yes",'Participating State'!G7,0)</f>
        <v>0</v>
      </c>
      <c r="L11" s="567"/>
      <c r="M11" s="562"/>
      <c r="N11" s="561">
        <f>+IF('Participating State'!$B$16="Yes",'Participating State'!I7,0)</f>
        <v>0</v>
      </c>
      <c r="O11" s="567"/>
      <c r="P11" s="562"/>
      <c r="Q11" s="561">
        <f>+IF('Participating State'!$B$16="Yes",'Participating State'!K7,0)</f>
        <v>0</v>
      </c>
      <c r="R11" s="567"/>
      <c r="S11" s="562"/>
      <c r="T11" s="561">
        <f>+IF('Participating State'!$B$16="Yes",'Participating State'!M7,0)</f>
        <v>0</v>
      </c>
      <c r="U11" s="567"/>
      <c r="V11" s="562"/>
      <c r="W11" s="556">
        <f>+IF('Participating State'!$B$16="Yes",'Participating State'!O7,0)</f>
        <v>0</v>
      </c>
      <c r="X11" s="566"/>
      <c r="Y11" s="557"/>
      <c r="Z11" s="344"/>
    </row>
    <row r="12" spans="1:27" s="294" customFormat="1" ht="36" customHeight="1" x14ac:dyDescent="0.4">
      <c r="A12" s="308" t="s">
        <v>30</v>
      </c>
      <c r="C12" s="48" t="s">
        <v>31</v>
      </c>
      <c r="D12" s="49" t="s">
        <v>230</v>
      </c>
      <c r="E12" s="48" t="s">
        <v>25</v>
      </c>
      <c r="F12" s="345" t="s">
        <v>231</v>
      </c>
      <c r="G12" s="49" t="s">
        <v>442</v>
      </c>
      <c r="H12" s="48" t="s">
        <v>25</v>
      </c>
      <c r="I12" s="345" t="s">
        <v>231</v>
      </c>
      <c r="J12" s="49" t="s">
        <v>442</v>
      </c>
      <c r="K12" s="48" t="s">
        <v>25</v>
      </c>
      <c r="L12" s="345" t="s">
        <v>231</v>
      </c>
      <c r="M12" s="49" t="s">
        <v>442</v>
      </c>
      <c r="N12" s="48" t="s">
        <v>25</v>
      </c>
      <c r="O12" s="345" t="s">
        <v>231</v>
      </c>
      <c r="P12" s="49" t="s">
        <v>442</v>
      </c>
      <c r="Q12" s="48" t="s">
        <v>25</v>
      </c>
      <c r="R12" s="345" t="s">
        <v>231</v>
      </c>
      <c r="S12" s="49" t="s">
        <v>442</v>
      </c>
      <c r="T12" s="48" t="s">
        <v>25</v>
      </c>
      <c r="U12" s="345" t="s">
        <v>231</v>
      </c>
      <c r="V12" s="49" t="s">
        <v>442</v>
      </c>
      <c r="W12" s="48" t="s">
        <v>25</v>
      </c>
      <c r="X12" s="345" t="s">
        <v>231</v>
      </c>
      <c r="Y12" s="49" t="s">
        <v>442</v>
      </c>
      <c r="Z12" s="309" t="s">
        <v>443</v>
      </c>
    </row>
    <row r="13" spans="1:27" x14ac:dyDescent="0.35">
      <c r="A13" s="542" t="s">
        <v>32</v>
      </c>
      <c r="B13" s="564"/>
      <c r="C13" s="346">
        <v>80798.94</v>
      </c>
      <c r="D13" s="312">
        <f>(C13*12)*$B$31</f>
        <v>969587.28</v>
      </c>
      <c r="E13" s="347">
        <v>0.35410000000000003</v>
      </c>
      <c r="F13" s="348">
        <f t="shared" ref="F13:F21" si="0">MAX(ROUND(((E$11)*E13)*$B$31,2),0)</f>
        <v>0</v>
      </c>
      <c r="G13" s="312">
        <f>F13*12</f>
        <v>0</v>
      </c>
      <c r="H13" s="347">
        <v>0.32700000000000001</v>
      </c>
      <c r="I13" s="348">
        <f>MAX(ROUND(((H$11)*H13)*$B$31,2),0)</f>
        <v>0</v>
      </c>
      <c r="J13" s="312">
        <f>I13*12</f>
        <v>0</v>
      </c>
      <c r="K13" s="347">
        <v>0.2291</v>
      </c>
      <c r="L13" s="348">
        <f>MAX(ROUND(((K$11)*K13)*$B$31,2),0)</f>
        <v>0</v>
      </c>
      <c r="M13" s="312">
        <f>L13*12</f>
        <v>0</v>
      </c>
      <c r="N13" s="347">
        <v>0.21029999999999999</v>
      </c>
      <c r="O13" s="348">
        <f>MAX(ROUND(((N$11)*N13)*$B$31,2),0)</f>
        <v>0</v>
      </c>
      <c r="P13" s="312">
        <f>O13*12</f>
        <v>0</v>
      </c>
      <c r="Q13" s="347">
        <v>0.20660000000000001</v>
      </c>
      <c r="R13" s="348">
        <f>MAX(ROUND(((Q$11)*Q13)*$B$31,2),0)</f>
        <v>0</v>
      </c>
      <c r="S13" s="312">
        <f>R13*12</f>
        <v>0</v>
      </c>
      <c r="T13" s="347">
        <v>0.19550000000000001</v>
      </c>
      <c r="U13" s="348">
        <f>MAX(ROUND(((T$11)*T13)*$B$31,2),0)</f>
        <v>0</v>
      </c>
      <c r="V13" s="312">
        <f>U13*12</f>
        <v>0</v>
      </c>
      <c r="W13" s="347">
        <v>0.18990000000000001</v>
      </c>
      <c r="X13" s="348">
        <f>MAX(ROUND(((W$11)*W13)*$B$31,2),0)</f>
        <v>0</v>
      </c>
      <c r="Y13" s="312">
        <f>X13*12</f>
        <v>0</v>
      </c>
      <c r="Z13" s="313">
        <f>D13+G13+J13+M13+P13+S13+V13+Y13</f>
        <v>969587.28</v>
      </c>
      <c r="AA13" s="349"/>
    </row>
    <row r="14" spans="1:27" x14ac:dyDescent="0.35">
      <c r="A14" s="542" t="s">
        <v>33</v>
      </c>
      <c r="B14" s="564"/>
      <c r="C14" s="346">
        <v>81940.66</v>
      </c>
      <c r="D14" s="312">
        <f t="shared" ref="D14:D21" si="1">(C14*12)*$B$31</f>
        <v>983287.92</v>
      </c>
      <c r="E14" s="347">
        <v>0.3019</v>
      </c>
      <c r="F14" s="348">
        <f t="shared" si="0"/>
        <v>0</v>
      </c>
      <c r="G14" s="312">
        <f t="shared" ref="G14:G21" si="2">F14*12</f>
        <v>0</v>
      </c>
      <c r="H14" s="347">
        <v>0.2863</v>
      </c>
      <c r="I14" s="348">
        <f t="shared" ref="I14:I21" si="3">MAX(ROUND(((H$11)*H14)*$B$31,2),0)</f>
        <v>0</v>
      </c>
      <c r="J14" s="312">
        <f t="shared" ref="J14:J21" si="4">I14*12</f>
        <v>0</v>
      </c>
      <c r="K14" s="347">
        <v>0.19839999999999999</v>
      </c>
      <c r="L14" s="348">
        <f t="shared" ref="L14:L21" si="5">MAX(ROUND(((K$11)*K14)*$B$31,2),0)</f>
        <v>0</v>
      </c>
      <c r="M14" s="312">
        <f t="shared" ref="M14:M21" si="6">L14*12</f>
        <v>0</v>
      </c>
      <c r="N14" s="347">
        <v>0.1845</v>
      </c>
      <c r="O14" s="348">
        <f t="shared" ref="O14:O21" si="7">MAX(ROUND(((N$11)*N14)*$B$31,2),0)</f>
        <v>0</v>
      </c>
      <c r="P14" s="312">
        <f t="shared" ref="P14:P21" si="8">O14*12</f>
        <v>0</v>
      </c>
      <c r="Q14" s="347">
        <v>0.18240000000000001</v>
      </c>
      <c r="R14" s="348">
        <f t="shared" ref="R14:R21" si="9">MAX(ROUND(((Q$11)*Q14)*$B$31,2),0)</f>
        <v>0</v>
      </c>
      <c r="S14" s="312">
        <f t="shared" ref="S14:S21" si="10">R14*12</f>
        <v>0</v>
      </c>
      <c r="T14" s="347">
        <v>0.17369999999999999</v>
      </c>
      <c r="U14" s="348">
        <f t="shared" ref="U14:U21" si="11">MAX(ROUND(((T$11)*T14)*$B$31,2),0)</f>
        <v>0</v>
      </c>
      <c r="V14" s="312">
        <f t="shared" ref="V14:V21" si="12">U14*12</f>
        <v>0</v>
      </c>
      <c r="W14" s="347">
        <v>0.16919999999999999</v>
      </c>
      <c r="X14" s="348">
        <f t="shared" ref="X14:X21" si="13">MAX(ROUND(((W$11)*W14)*$B$31,2),0)</f>
        <v>0</v>
      </c>
      <c r="Y14" s="312">
        <f t="shared" ref="Y14:Y21" si="14">X14*12</f>
        <v>0</v>
      </c>
      <c r="Z14" s="313">
        <f t="shared" ref="Z14:Z21" si="15">D14+G14+J14+M14+P14+S14+V14+Y14</f>
        <v>983287.92</v>
      </c>
      <c r="AA14" s="349"/>
    </row>
    <row r="15" spans="1:27" x14ac:dyDescent="0.35">
      <c r="A15" s="542" t="s">
        <v>34</v>
      </c>
      <c r="B15" s="564"/>
      <c r="C15" s="346">
        <v>83092.2</v>
      </c>
      <c r="D15" s="312">
        <f t="shared" si="1"/>
        <v>997106.39999999991</v>
      </c>
      <c r="E15" s="347">
        <v>0.2868</v>
      </c>
      <c r="F15" s="348">
        <f t="shared" si="0"/>
        <v>0</v>
      </c>
      <c r="G15" s="312">
        <f t="shared" si="2"/>
        <v>0</v>
      </c>
      <c r="H15" s="347">
        <v>0.27579999999999999</v>
      </c>
      <c r="I15" s="348">
        <f t="shared" si="3"/>
        <v>0</v>
      </c>
      <c r="J15" s="312">
        <f t="shared" si="4"/>
        <v>0</v>
      </c>
      <c r="K15" s="347">
        <v>0.19089999999999999</v>
      </c>
      <c r="L15" s="348">
        <f t="shared" si="5"/>
        <v>0</v>
      </c>
      <c r="M15" s="312">
        <f t="shared" si="6"/>
        <v>0</v>
      </c>
      <c r="N15" s="347">
        <v>0.17829999999999999</v>
      </c>
      <c r="O15" s="348">
        <f t="shared" si="7"/>
        <v>0</v>
      </c>
      <c r="P15" s="312">
        <f t="shared" si="8"/>
        <v>0</v>
      </c>
      <c r="Q15" s="347">
        <v>0.1769</v>
      </c>
      <c r="R15" s="348">
        <f t="shared" si="9"/>
        <v>0</v>
      </c>
      <c r="S15" s="312">
        <f t="shared" si="10"/>
        <v>0</v>
      </c>
      <c r="T15" s="347">
        <v>0.16889999999999999</v>
      </c>
      <c r="U15" s="348">
        <f t="shared" si="11"/>
        <v>0</v>
      </c>
      <c r="V15" s="312">
        <f t="shared" si="12"/>
        <v>0</v>
      </c>
      <c r="W15" s="347">
        <v>0.1648</v>
      </c>
      <c r="X15" s="348">
        <f t="shared" si="13"/>
        <v>0</v>
      </c>
      <c r="Y15" s="312">
        <f t="shared" si="14"/>
        <v>0</v>
      </c>
      <c r="Z15" s="313">
        <f t="shared" si="15"/>
        <v>997106.39999999991</v>
      </c>
      <c r="AA15" s="349"/>
    </row>
    <row r="16" spans="1:27" x14ac:dyDescent="0.35">
      <c r="A16" s="542" t="s">
        <v>35</v>
      </c>
      <c r="B16" s="564"/>
      <c r="C16" s="346">
        <v>84264.72</v>
      </c>
      <c r="D16" s="312">
        <f t="shared" si="1"/>
        <v>1011176.64</v>
      </c>
      <c r="E16" s="347">
        <v>0.2722</v>
      </c>
      <c r="F16" s="348">
        <f t="shared" si="0"/>
        <v>0</v>
      </c>
      <c r="G16" s="312">
        <f t="shared" si="2"/>
        <v>0</v>
      </c>
      <c r="H16" s="347">
        <v>0.26579999999999998</v>
      </c>
      <c r="I16" s="348">
        <f t="shared" si="3"/>
        <v>0</v>
      </c>
      <c r="J16" s="312">
        <f t="shared" si="4"/>
        <v>0</v>
      </c>
      <c r="K16" s="347">
        <v>0.1837</v>
      </c>
      <c r="L16" s="348">
        <f t="shared" si="5"/>
        <v>0</v>
      </c>
      <c r="M16" s="312">
        <f t="shared" si="6"/>
        <v>0</v>
      </c>
      <c r="N16" s="347">
        <v>0.1724</v>
      </c>
      <c r="O16" s="348">
        <f t="shared" si="7"/>
        <v>0</v>
      </c>
      <c r="P16" s="312">
        <f t="shared" si="8"/>
        <v>0</v>
      </c>
      <c r="Q16" s="347">
        <v>0.17169999999999999</v>
      </c>
      <c r="R16" s="348">
        <f t="shared" si="9"/>
        <v>0</v>
      </c>
      <c r="S16" s="312">
        <f t="shared" si="10"/>
        <v>0</v>
      </c>
      <c r="T16" s="347">
        <v>0.1643</v>
      </c>
      <c r="U16" s="348">
        <f t="shared" si="11"/>
        <v>0</v>
      </c>
      <c r="V16" s="312">
        <f t="shared" si="12"/>
        <v>0</v>
      </c>
      <c r="W16" s="347">
        <v>0.16059999999999999</v>
      </c>
      <c r="X16" s="348">
        <f t="shared" si="13"/>
        <v>0</v>
      </c>
      <c r="Y16" s="312">
        <f t="shared" si="14"/>
        <v>0</v>
      </c>
      <c r="Z16" s="313">
        <f t="shared" si="15"/>
        <v>1011176.64</v>
      </c>
      <c r="AA16" s="349"/>
    </row>
    <row r="17" spans="1:27" x14ac:dyDescent="0.35">
      <c r="A17" s="542" t="s">
        <v>36</v>
      </c>
      <c r="B17" s="564"/>
      <c r="C17" s="346">
        <v>85682.96</v>
      </c>
      <c r="D17" s="312">
        <f t="shared" si="1"/>
        <v>1028195.52</v>
      </c>
      <c r="E17" s="347">
        <v>0.2586</v>
      </c>
      <c r="F17" s="348">
        <f t="shared" si="0"/>
        <v>0</v>
      </c>
      <c r="G17" s="312">
        <f t="shared" si="2"/>
        <v>0</v>
      </c>
      <c r="H17" s="347">
        <v>0.25700000000000001</v>
      </c>
      <c r="I17" s="348">
        <f t="shared" si="3"/>
        <v>0</v>
      </c>
      <c r="J17" s="312">
        <f t="shared" si="4"/>
        <v>0</v>
      </c>
      <c r="K17" s="347">
        <v>0.1772</v>
      </c>
      <c r="L17" s="348">
        <f t="shared" si="5"/>
        <v>0</v>
      </c>
      <c r="M17" s="312">
        <f t="shared" si="6"/>
        <v>0</v>
      </c>
      <c r="N17" s="347">
        <v>0.16719999999999999</v>
      </c>
      <c r="O17" s="348">
        <f t="shared" si="7"/>
        <v>0</v>
      </c>
      <c r="P17" s="312">
        <f t="shared" si="8"/>
        <v>0</v>
      </c>
      <c r="Q17" s="347">
        <v>0.1671</v>
      </c>
      <c r="R17" s="348">
        <f t="shared" si="9"/>
        <v>0</v>
      </c>
      <c r="S17" s="312">
        <f t="shared" si="10"/>
        <v>0</v>
      </c>
      <c r="T17" s="347">
        <v>0.16039999999999999</v>
      </c>
      <c r="U17" s="348">
        <f t="shared" si="11"/>
        <v>0</v>
      </c>
      <c r="V17" s="312">
        <f t="shared" si="12"/>
        <v>0</v>
      </c>
      <c r="W17" s="347">
        <v>0.15690000000000001</v>
      </c>
      <c r="X17" s="348">
        <f t="shared" si="13"/>
        <v>0</v>
      </c>
      <c r="Y17" s="312">
        <f t="shared" si="14"/>
        <v>0</v>
      </c>
      <c r="Z17" s="313">
        <f t="shared" si="15"/>
        <v>1028195.52</v>
      </c>
      <c r="AA17" s="349"/>
    </row>
    <row r="18" spans="1:27" x14ac:dyDescent="0.35">
      <c r="A18" s="542" t="s">
        <v>37</v>
      </c>
      <c r="B18" s="564"/>
      <c r="C18" s="346">
        <v>87144.3</v>
      </c>
      <c r="D18" s="312">
        <f t="shared" si="1"/>
        <v>1045731.6000000001</v>
      </c>
      <c r="E18" s="347">
        <v>0.24560000000000001</v>
      </c>
      <c r="F18" s="348">
        <f t="shared" si="0"/>
        <v>0</v>
      </c>
      <c r="G18" s="312">
        <f t="shared" si="2"/>
        <v>0</v>
      </c>
      <c r="H18" s="347">
        <v>0.24829999999999999</v>
      </c>
      <c r="I18" s="348">
        <f t="shared" si="3"/>
        <v>0</v>
      </c>
      <c r="J18" s="312">
        <f t="shared" si="4"/>
        <v>0</v>
      </c>
      <c r="K18" s="347">
        <v>0.17100000000000001</v>
      </c>
      <c r="L18" s="348">
        <f t="shared" si="5"/>
        <v>0</v>
      </c>
      <c r="M18" s="312">
        <f t="shared" si="6"/>
        <v>0</v>
      </c>
      <c r="N18" s="347">
        <v>0.16220000000000001</v>
      </c>
      <c r="O18" s="348">
        <f t="shared" si="7"/>
        <v>0</v>
      </c>
      <c r="P18" s="312">
        <f t="shared" si="8"/>
        <v>0</v>
      </c>
      <c r="Q18" s="347">
        <v>0.16270000000000001</v>
      </c>
      <c r="R18" s="348">
        <f t="shared" si="9"/>
        <v>0</v>
      </c>
      <c r="S18" s="312">
        <f t="shared" si="10"/>
        <v>0</v>
      </c>
      <c r="T18" s="347">
        <v>0.15659999999999999</v>
      </c>
      <c r="U18" s="348">
        <f t="shared" si="11"/>
        <v>0</v>
      </c>
      <c r="V18" s="312">
        <f t="shared" si="12"/>
        <v>0</v>
      </c>
      <c r="W18" s="347">
        <v>0.15340000000000001</v>
      </c>
      <c r="X18" s="348">
        <f t="shared" si="13"/>
        <v>0</v>
      </c>
      <c r="Y18" s="312">
        <f t="shared" si="14"/>
        <v>0</v>
      </c>
      <c r="Z18" s="313">
        <f t="shared" si="15"/>
        <v>1045731.6000000001</v>
      </c>
      <c r="AA18" s="349"/>
    </row>
    <row r="19" spans="1:27" x14ac:dyDescent="0.35">
      <c r="A19" s="542" t="s">
        <v>38</v>
      </c>
      <c r="B19" s="564"/>
      <c r="C19" s="346">
        <v>88630.57</v>
      </c>
      <c r="D19" s="312">
        <f t="shared" si="1"/>
        <v>1063566.8400000001</v>
      </c>
      <c r="E19" s="347">
        <v>0.23280000000000001</v>
      </c>
      <c r="F19" s="348">
        <f t="shared" si="0"/>
        <v>0</v>
      </c>
      <c r="G19" s="312">
        <f t="shared" si="2"/>
        <v>0</v>
      </c>
      <c r="H19" s="347">
        <v>0.24</v>
      </c>
      <c r="I19" s="348">
        <f t="shared" si="3"/>
        <v>0</v>
      </c>
      <c r="J19" s="312">
        <f t="shared" si="4"/>
        <v>0</v>
      </c>
      <c r="K19" s="347">
        <v>0.16500000000000001</v>
      </c>
      <c r="L19" s="348">
        <f t="shared" si="5"/>
        <v>0</v>
      </c>
      <c r="M19" s="312">
        <f t="shared" si="6"/>
        <v>0</v>
      </c>
      <c r="N19" s="347">
        <v>0.1573</v>
      </c>
      <c r="O19" s="348">
        <f t="shared" si="7"/>
        <v>0</v>
      </c>
      <c r="P19" s="312">
        <f t="shared" si="8"/>
        <v>0</v>
      </c>
      <c r="Q19" s="347">
        <v>0.15840000000000001</v>
      </c>
      <c r="R19" s="348">
        <f t="shared" si="9"/>
        <v>0</v>
      </c>
      <c r="S19" s="312">
        <f t="shared" si="10"/>
        <v>0</v>
      </c>
      <c r="T19" s="347">
        <v>0.153</v>
      </c>
      <c r="U19" s="348">
        <f t="shared" si="11"/>
        <v>0</v>
      </c>
      <c r="V19" s="312">
        <f t="shared" si="12"/>
        <v>0</v>
      </c>
      <c r="W19" s="347">
        <v>0.15010000000000001</v>
      </c>
      <c r="X19" s="348">
        <f t="shared" si="13"/>
        <v>0</v>
      </c>
      <c r="Y19" s="312">
        <f t="shared" si="14"/>
        <v>0</v>
      </c>
      <c r="Z19" s="313">
        <f t="shared" si="15"/>
        <v>1063566.8400000001</v>
      </c>
      <c r="AA19" s="349"/>
    </row>
    <row r="20" spans="1:27" x14ac:dyDescent="0.35">
      <c r="A20" s="542" t="s">
        <v>39</v>
      </c>
      <c r="B20" s="564"/>
      <c r="C20" s="346">
        <v>90143.87</v>
      </c>
      <c r="D20" s="312">
        <f t="shared" si="1"/>
        <v>1081726.44</v>
      </c>
      <c r="E20" s="347">
        <v>0.2203</v>
      </c>
      <c r="F20" s="348">
        <f t="shared" si="0"/>
        <v>0</v>
      </c>
      <c r="G20" s="312">
        <f t="shared" si="2"/>
        <v>0</v>
      </c>
      <c r="H20" s="347">
        <v>0.23200000000000001</v>
      </c>
      <c r="I20" s="348">
        <f t="shared" si="3"/>
        <v>0</v>
      </c>
      <c r="J20" s="312">
        <f t="shared" si="4"/>
        <v>0</v>
      </c>
      <c r="K20" s="347">
        <v>0.1593</v>
      </c>
      <c r="L20" s="348">
        <f t="shared" si="5"/>
        <v>0</v>
      </c>
      <c r="M20" s="312">
        <f t="shared" si="6"/>
        <v>0</v>
      </c>
      <c r="N20" s="347">
        <v>0.1527</v>
      </c>
      <c r="O20" s="348">
        <f t="shared" si="7"/>
        <v>0</v>
      </c>
      <c r="P20" s="312">
        <f t="shared" si="8"/>
        <v>0</v>
      </c>
      <c r="Q20" s="347">
        <v>0.15440000000000001</v>
      </c>
      <c r="R20" s="348">
        <f t="shared" si="9"/>
        <v>0</v>
      </c>
      <c r="S20" s="312">
        <f t="shared" si="10"/>
        <v>0</v>
      </c>
      <c r="T20" s="347">
        <v>0.14949999999999999</v>
      </c>
      <c r="U20" s="348">
        <f t="shared" si="11"/>
        <v>0</v>
      </c>
      <c r="V20" s="312">
        <f t="shared" si="12"/>
        <v>0</v>
      </c>
      <c r="W20" s="347">
        <v>0.14699999999999999</v>
      </c>
      <c r="X20" s="348">
        <f t="shared" si="13"/>
        <v>0</v>
      </c>
      <c r="Y20" s="312">
        <f t="shared" si="14"/>
        <v>0</v>
      </c>
      <c r="Z20" s="313">
        <f t="shared" si="15"/>
        <v>1081726.44</v>
      </c>
      <c r="AA20" s="349"/>
    </row>
    <row r="21" spans="1:27" x14ac:dyDescent="0.35">
      <c r="A21" s="542" t="s">
        <v>40</v>
      </c>
      <c r="B21" s="564"/>
      <c r="C21" s="346">
        <v>91764.82</v>
      </c>
      <c r="D21" s="312">
        <f t="shared" si="1"/>
        <v>1101177.8400000001</v>
      </c>
      <c r="E21" s="347">
        <v>0.2087</v>
      </c>
      <c r="F21" s="348">
        <f t="shared" si="0"/>
        <v>0</v>
      </c>
      <c r="G21" s="312">
        <f t="shared" si="2"/>
        <v>0</v>
      </c>
      <c r="H21" s="347">
        <v>0.22439999999999999</v>
      </c>
      <c r="I21" s="348">
        <f t="shared" si="3"/>
        <v>0</v>
      </c>
      <c r="J21" s="312">
        <f t="shared" si="4"/>
        <v>0</v>
      </c>
      <c r="K21" s="347">
        <v>0.15379999999999999</v>
      </c>
      <c r="L21" s="348">
        <f t="shared" si="5"/>
        <v>0</v>
      </c>
      <c r="M21" s="312">
        <f t="shared" si="6"/>
        <v>0</v>
      </c>
      <c r="N21" s="347">
        <v>0.14829999999999999</v>
      </c>
      <c r="O21" s="348">
        <f t="shared" si="7"/>
        <v>0</v>
      </c>
      <c r="P21" s="312">
        <f t="shared" si="8"/>
        <v>0</v>
      </c>
      <c r="Q21" s="347">
        <v>0.15060000000000001</v>
      </c>
      <c r="R21" s="348">
        <f t="shared" si="9"/>
        <v>0</v>
      </c>
      <c r="S21" s="312">
        <f t="shared" si="10"/>
        <v>0</v>
      </c>
      <c r="T21" s="347">
        <v>0.1464</v>
      </c>
      <c r="U21" s="348">
        <f t="shared" si="11"/>
        <v>0</v>
      </c>
      <c r="V21" s="312">
        <f t="shared" si="12"/>
        <v>0</v>
      </c>
      <c r="W21" s="347">
        <v>0.14410000000000001</v>
      </c>
      <c r="X21" s="348">
        <f t="shared" si="13"/>
        <v>0</v>
      </c>
      <c r="Y21" s="312">
        <f t="shared" si="14"/>
        <v>0</v>
      </c>
      <c r="Z21" s="313">
        <f t="shared" si="15"/>
        <v>1101177.8400000001</v>
      </c>
      <c r="AA21" s="349"/>
    </row>
    <row r="22" spans="1:27" s="318" customFormat="1" ht="13.9" x14ac:dyDescent="0.4">
      <c r="A22" s="517" t="s">
        <v>360</v>
      </c>
      <c r="B22" s="558"/>
      <c r="C22" s="215"/>
      <c r="D22" s="194">
        <f>SUM(D13:D21)</f>
        <v>9281556.4799999986</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9281556.4799999986</v>
      </c>
    </row>
    <row r="23" spans="1:27" ht="13.9" thickBot="1" x14ac:dyDescent="0.4">
      <c r="A23" s="46"/>
      <c r="Z23" s="295"/>
    </row>
    <row r="24" spans="1:27" ht="14.25" thickBot="1" x14ac:dyDescent="0.45">
      <c r="A24" s="559" t="s">
        <v>361</v>
      </c>
      <c r="B24" s="560"/>
      <c r="C24" s="319">
        <f>Z22</f>
        <v>9281556.4799999986</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State'!$B$16="Yes",'Participating State'!B8,0)</f>
        <v>0</v>
      </c>
      <c r="K27" s="329"/>
      <c r="L27" s="329"/>
      <c r="Z27" s="295"/>
    </row>
    <row r="28" spans="1:27" ht="13.9" x14ac:dyDescent="0.4">
      <c r="A28" s="325" t="s">
        <v>46</v>
      </c>
      <c r="B28" s="326">
        <f>+IF('Participating State'!$B$16="Yes",'Participating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7"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28"/>
  <sheetViews>
    <sheetView topLeftCell="B1" zoomScale="85" zoomScaleNormal="85" workbookViewId="0">
      <selection activeCell="Q12" sqref="Q12"/>
    </sheetView>
  </sheetViews>
  <sheetFormatPr defaultColWidth="9.1328125" defaultRowHeight="13.5" x14ac:dyDescent="0.35"/>
  <cols>
    <col min="1" max="1" width="50.86328125" style="1" customWidth="1"/>
    <col min="2" max="2" width="15.13281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20"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494</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49" t="s">
        <v>362</v>
      </c>
      <c r="B3" s="549"/>
      <c r="C3" s="549"/>
      <c r="D3" s="549"/>
      <c r="E3" s="549"/>
      <c r="F3" s="549"/>
      <c r="G3" s="549"/>
      <c r="H3" s="549"/>
      <c r="I3" s="549"/>
      <c r="J3" s="549"/>
      <c r="K3" s="549"/>
      <c r="L3" s="549"/>
      <c r="M3" s="549"/>
      <c r="N3" s="549"/>
      <c r="O3" s="549"/>
      <c r="P3" s="549"/>
      <c r="Q3" s="549"/>
      <c r="R3" s="356"/>
      <c r="S3" s="357"/>
      <c r="T3" s="357"/>
    </row>
    <row r="5" spans="1:26" ht="13.9" thickBot="1" x14ac:dyDescent="0.4"/>
    <row r="6" spans="1:26" ht="14.25" customHeight="1" x14ac:dyDescent="0.4">
      <c r="A6" s="550" t="s">
        <v>295</v>
      </c>
      <c r="B6" s="551"/>
      <c r="C6" s="551"/>
      <c r="D6" s="551"/>
      <c r="E6" s="551"/>
      <c r="F6" s="551"/>
      <c r="G6" s="551"/>
      <c r="H6" s="551"/>
      <c r="I6" s="551"/>
      <c r="J6" s="551"/>
      <c r="K6" s="551"/>
      <c r="L6" s="551"/>
      <c r="M6" s="551"/>
      <c r="N6" s="551"/>
      <c r="O6" s="551"/>
      <c r="P6" s="551"/>
      <c r="Q6" s="552"/>
      <c r="R6" s="243"/>
    </row>
    <row r="7" spans="1:26" x14ac:dyDescent="0.35">
      <c r="A7" s="46"/>
      <c r="Q7" s="295"/>
      <c r="R7" s="46"/>
    </row>
    <row r="8" spans="1:26" ht="13.9" x14ac:dyDescent="0.4">
      <c r="A8" s="517"/>
      <c r="B8" s="558"/>
      <c r="C8" s="339"/>
      <c r="D8" s="553" t="s">
        <v>9</v>
      </c>
      <c r="E8" s="554"/>
      <c r="F8" s="553" t="s">
        <v>10</v>
      </c>
      <c r="G8" s="554"/>
      <c r="H8" s="553" t="s">
        <v>11</v>
      </c>
      <c r="I8" s="554"/>
      <c r="J8" s="553" t="s">
        <v>12</v>
      </c>
      <c r="K8" s="554"/>
      <c r="L8" s="553" t="s">
        <v>13</v>
      </c>
      <c r="M8" s="554"/>
      <c r="N8" s="553" t="s">
        <v>14</v>
      </c>
      <c r="O8" s="554"/>
      <c r="P8" s="553" t="s">
        <v>15</v>
      </c>
      <c r="Q8" s="555"/>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17"/>
      <c r="B10" s="558"/>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39" t="s">
        <v>44</v>
      </c>
      <c r="B11" s="568"/>
      <c r="C11" s="541"/>
      <c r="D11" s="561">
        <f>+IF('Participating State'!$B$16="Yes",IF('Participating State'!C7&gt;0,'Participating State'!$D$21,0),0)</f>
        <v>0</v>
      </c>
      <c r="E11" s="562"/>
      <c r="F11" s="561">
        <f>+IF('Participating State'!$B$16="Yes",IF('Participating State'!E7&gt;0,'Participating State'!$D$21,0),0)</f>
        <v>0</v>
      </c>
      <c r="G11" s="562"/>
      <c r="H11" s="561">
        <f>+IF('Participating State'!$B$16="Yes",IF('Participating State'!G7&gt;0,'Participating State'!$D$21,0),0)</f>
        <v>0</v>
      </c>
      <c r="I11" s="562"/>
      <c r="J11" s="561">
        <f>+IF('Participating State'!$B$16="Yes",IF('Participating State'!I7&gt;0,'Participating State'!$D$21,0),0)</f>
        <v>0</v>
      </c>
      <c r="K11" s="562"/>
      <c r="L11" s="561">
        <f>+IF('Participating State'!$B$16="Yes",IF('Participating State'!K7&gt;0,'Participating State'!$D$21,0),0)</f>
        <v>0</v>
      </c>
      <c r="M11" s="562"/>
      <c r="N11" s="561">
        <f>+IF('Participating State'!$B$16="Yes",IF('Participating State'!M7&gt;0,'Participating State'!$D$21,0),0)</f>
        <v>0</v>
      </c>
      <c r="O11" s="562"/>
      <c r="P11" s="556">
        <f>+IF('Participating State'!$B$16="Yes",IF('Participating State'!O7&gt;0,'Participating State'!$D$21,0),0)</f>
        <v>0</v>
      </c>
      <c r="Q11" s="557"/>
      <c r="R11" s="358"/>
    </row>
    <row r="12" spans="1:26" s="294" customFormat="1" ht="23.65" x14ac:dyDescent="0.4">
      <c r="A12" s="537"/>
      <c r="B12" s="570"/>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17" t="s">
        <v>42</v>
      </c>
      <c r="B13" s="558"/>
      <c r="C13" s="518"/>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17" t="s">
        <v>363</v>
      </c>
      <c r="B14" s="558"/>
      <c r="C14" s="518"/>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9" t="s">
        <v>364</v>
      </c>
      <c r="B16" s="560"/>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State'!$B$16="Yes",'Participating State'!B8,0)</f>
        <v>0</v>
      </c>
      <c r="Q19" s="295"/>
      <c r="R19" s="46"/>
    </row>
    <row r="20" spans="1:18" ht="13.9" x14ac:dyDescent="0.4">
      <c r="A20" s="325" t="s">
        <v>46</v>
      </c>
      <c r="B20" s="326">
        <f>+IF('Participating State'!$B$16="Yes",'Participating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69" t="s">
        <v>416</v>
      </c>
      <c r="B28" s="569"/>
      <c r="C28" s="569"/>
      <c r="D28" s="569"/>
      <c r="E28" s="569"/>
      <c r="F28" s="569"/>
      <c r="G28" s="569"/>
      <c r="H28" s="569"/>
      <c r="I28" s="569"/>
      <c r="J28" s="569"/>
      <c r="K28" s="569"/>
      <c r="L28" s="569"/>
      <c r="M28" s="569"/>
      <c r="N28" s="569"/>
      <c r="O28" s="569"/>
      <c r="P28" s="569"/>
      <c r="Q28" s="569"/>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7"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U37"/>
  <sheetViews>
    <sheetView topLeftCell="B1" zoomScale="85" zoomScaleNormal="85" workbookViewId="0">
      <selection activeCell="Q12" sqref="Q12"/>
    </sheetView>
  </sheetViews>
  <sheetFormatPr defaultColWidth="9.1328125" defaultRowHeight="13.5" x14ac:dyDescent="0.35"/>
  <cols>
    <col min="1" max="1" width="63.3984375" style="1" customWidth="1"/>
    <col min="2" max="2" width="14.86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1328125" style="1" bestFit="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494</v>
      </c>
      <c r="B1" s="456"/>
      <c r="C1" s="456"/>
      <c r="D1" s="456"/>
      <c r="E1" s="456"/>
      <c r="F1" s="456"/>
      <c r="G1" s="456"/>
      <c r="H1" s="456"/>
      <c r="I1" s="456"/>
      <c r="J1" s="456"/>
      <c r="K1" s="456"/>
      <c r="L1" s="456"/>
      <c r="M1" s="456"/>
      <c r="N1" s="456"/>
      <c r="O1" s="456"/>
      <c r="P1" s="456"/>
      <c r="Q1" s="456"/>
      <c r="R1" s="456"/>
    </row>
    <row r="3" spans="1:21" ht="36.75" customHeight="1" x14ac:dyDescent="0.5">
      <c r="A3" s="549" t="s">
        <v>365</v>
      </c>
      <c r="B3" s="549"/>
      <c r="C3" s="549"/>
      <c r="D3" s="549"/>
      <c r="E3" s="549"/>
      <c r="F3" s="549"/>
      <c r="G3" s="549"/>
      <c r="H3" s="549"/>
      <c r="I3" s="549"/>
      <c r="J3" s="549"/>
      <c r="K3" s="549"/>
      <c r="L3" s="549"/>
      <c r="M3" s="549"/>
      <c r="N3" s="549"/>
      <c r="O3" s="549"/>
      <c r="P3" s="549"/>
      <c r="Q3" s="549"/>
      <c r="R3" s="549"/>
      <c r="S3" s="356"/>
      <c r="T3" s="356"/>
      <c r="U3" s="356"/>
    </row>
    <row r="5" spans="1:21" ht="13.9" thickBot="1" x14ac:dyDescent="0.4"/>
    <row r="6" spans="1:21" ht="14.25" customHeight="1" x14ac:dyDescent="0.4">
      <c r="A6" s="550" t="s">
        <v>245</v>
      </c>
      <c r="B6" s="551"/>
      <c r="C6" s="551"/>
      <c r="D6" s="551"/>
      <c r="E6" s="551"/>
      <c r="F6" s="551"/>
      <c r="G6" s="551"/>
      <c r="H6" s="551"/>
      <c r="I6" s="551"/>
      <c r="J6" s="551"/>
      <c r="K6" s="551"/>
      <c r="L6" s="551"/>
      <c r="M6" s="551"/>
      <c r="N6" s="551"/>
      <c r="O6" s="551"/>
      <c r="P6" s="551"/>
      <c r="Q6" s="551"/>
      <c r="R6" s="552"/>
    </row>
    <row r="7" spans="1:21" x14ac:dyDescent="0.35">
      <c r="A7" s="46"/>
      <c r="R7" s="295"/>
    </row>
    <row r="8" spans="1:21" ht="13.9" x14ac:dyDescent="0.4">
      <c r="A8" s="46"/>
      <c r="D8" s="553" t="s">
        <v>9</v>
      </c>
      <c r="E8" s="554"/>
      <c r="F8" s="553" t="s">
        <v>10</v>
      </c>
      <c r="G8" s="554"/>
      <c r="H8" s="553" t="s">
        <v>11</v>
      </c>
      <c r="I8" s="554"/>
      <c r="J8" s="553" t="s">
        <v>12</v>
      </c>
      <c r="K8" s="554"/>
      <c r="L8" s="553" t="s">
        <v>13</v>
      </c>
      <c r="M8" s="554"/>
      <c r="N8" s="553" t="s">
        <v>14</v>
      </c>
      <c r="O8" s="554"/>
      <c r="P8" s="553" t="s">
        <v>15</v>
      </c>
      <c r="Q8" s="555"/>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17" t="s">
        <v>105</v>
      </c>
      <c r="B10" s="558"/>
      <c r="C10" s="558"/>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17" t="s">
        <v>45</v>
      </c>
      <c r="B11" s="558"/>
      <c r="C11" s="558"/>
      <c r="D11" s="561">
        <f>+IF('Participating State'!$B$16="Yes",IF('Participating State'!C7&gt;0,'Participating State'!$D$22,0),0)</f>
        <v>0</v>
      </c>
      <c r="E11" s="562"/>
      <c r="F11" s="561">
        <f>+IF('Participating State'!$B$16="Yes",IF('Participating State'!E7&gt;0,'Participating State'!$D$22,0),0)</f>
        <v>0</v>
      </c>
      <c r="G11" s="562"/>
      <c r="H11" s="561">
        <f>+IF('Participating State'!$B$16="Yes",IF('Participating State'!G7&gt;0,'Participating State'!$D$22,0),0)</f>
        <v>0</v>
      </c>
      <c r="I11" s="562"/>
      <c r="J11" s="561">
        <f>+IF('Participating State'!$B$16="Yes",IF('Participating State'!I7&gt;0,'Participating State'!$D$22,0),0)</f>
        <v>0</v>
      </c>
      <c r="K11" s="562"/>
      <c r="L11" s="561">
        <f>+IF('Participating State'!$B$16="Yes",IF('Participating State'!K7&gt;0,'Participating State'!$D$22,0),0)</f>
        <v>0</v>
      </c>
      <c r="M11" s="562"/>
      <c r="N11" s="561">
        <f>+IF('Participating State'!$B$16="Yes",IF('Participating State'!M7&gt;0,'Participating State'!$D$22,0),0)</f>
        <v>0</v>
      </c>
      <c r="O11" s="562"/>
      <c r="P11" s="556">
        <f>+IF('Participating State'!$B$16="Yes",IF('Participating State'!O7&gt;0,'Participating State'!$D$22,0),0)</f>
        <v>0</v>
      </c>
      <c r="Q11" s="557"/>
      <c r="R11" s="344"/>
      <c r="S11" s="1"/>
    </row>
    <row r="12" spans="1:21" s="294" customFormat="1" ht="23.65" x14ac:dyDescent="0.4">
      <c r="A12" s="546" t="s">
        <v>30</v>
      </c>
      <c r="B12" s="572"/>
      <c r="C12" s="572"/>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2" t="s">
        <v>32</v>
      </c>
      <c r="B13" s="571"/>
      <c r="C13" s="571"/>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2" t="s">
        <v>33</v>
      </c>
      <c r="B14" s="571"/>
      <c r="C14" s="571"/>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2" t="s">
        <v>34</v>
      </c>
      <c r="B15" s="571"/>
      <c r="C15" s="571"/>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2" t="s">
        <v>35</v>
      </c>
      <c r="B16" s="571"/>
      <c r="C16" s="571"/>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2" t="s">
        <v>36</v>
      </c>
      <c r="B17" s="571"/>
      <c r="C17" s="571"/>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2" t="s">
        <v>37</v>
      </c>
      <c r="B18" s="571"/>
      <c r="C18" s="571"/>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2" t="s">
        <v>38</v>
      </c>
      <c r="B19" s="571"/>
      <c r="C19" s="571"/>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2" t="s">
        <v>39</v>
      </c>
      <c r="B20" s="571"/>
      <c r="C20" s="571"/>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2" t="s">
        <v>40</v>
      </c>
      <c r="B21" s="571"/>
      <c r="C21" s="571"/>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17" t="s">
        <v>366</v>
      </c>
      <c r="B22" s="558"/>
      <c r="C22" s="558"/>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9" t="s">
        <v>367</v>
      </c>
      <c r="B24" s="560"/>
      <c r="C24" s="573"/>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State'!$B$16="Yes",'Participating State'!B8,0)</f>
        <v>0</v>
      </c>
      <c r="R27" s="295"/>
    </row>
    <row r="28" spans="1:19" ht="13.9" x14ac:dyDescent="0.4">
      <c r="A28" s="325" t="s">
        <v>46</v>
      </c>
      <c r="B28" s="326">
        <f>+IF('Participating State'!$B$16="Yes",'Participating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4.5" customHeight="1" x14ac:dyDescent="0.35">
      <c r="A37" s="569" t="s">
        <v>417</v>
      </c>
      <c r="B37" s="569"/>
      <c r="C37" s="569"/>
      <c r="D37" s="569"/>
      <c r="E37" s="569"/>
      <c r="F37" s="569"/>
      <c r="G37" s="569"/>
      <c r="H37" s="569"/>
      <c r="I37" s="569"/>
      <c r="J37" s="569"/>
      <c r="K37" s="569"/>
      <c r="L37" s="569"/>
      <c r="M37" s="569"/>
      <c r="N37" s="569"/>
      <c r="O37" s="569"/>
      <c r="P37" s="569"/>
      <c r="Q37" s="569"/>
      <c r="R37" s="569"/>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39"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25"/>
  <sheetViews>
    <sheetView topLeftCell="A10" zoomScale="85" zoomScaleNormal="85" workbookViewId="0">
      <selection activeCell="C12" sqref="C12"/>
    </sheetView>
  </sheetViews>
  <sheetFormatPr defaultColWidth="9.1328125" defaultRowHeight="13.5" x14ac:dyDescent="0.35"/>
  <cols>
    <col min="1" max="1" width="54.3984375" style="1" customWidth="1"/>
    <col min="2" max="2" width="14.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494</v>
      </c>
      <c r="B1" s="456"/>
      <c r="C1" s="456"/>
      <c r="D1" s="456"/>
      <c r="E1" s="456"/>
      <c r="F1" s="456"/>
      <c r="G1" s="456"/>
      <c r="H1" s="456"/>
      <c r="I1" s="456"/>
      <c r="J1" s="456"/>
      <c r="K1" s="456"/>
      <c r="L1" s="456"/>
      <c r="M1" s="456"/>
      <c r="N1" s="456"/>
      <c r="O1" s="456"/>
      <c r="P1" s="456"/>
      <c r="Q1" s="456"/>
      <c r="R1" s="456"/>
    </row>
    <row r="3" spans="1:19" s="294" customFormat="1" ht="36.75" customHeight="1" x14ac:dyDescent="0.5">
      <c r="A3" s="549" t="s">
        <v>368</v>
      </c>
      <c r="B3" s="549"/>
      <c r="C3" s="549"/>
      <c r="D3" s="549"/>
      <c r="E3" s="549"/>
      <c r="F3" s="549"/>
      <c r="G3" s="549"/>
      <c r="H3" s="549"/>
      <c r="I3" s="549"/>
      <c r="J3" s="549"/>
      <c r="K3" s="549"/>
      <c r="L3" s="549"/>
      <c r="M3" s="549"/>
      <c r="N3" s="549"/>
      <c r="O3" s="549"/>
      <c r="P3" s="549"/>
      <c r="Q3" s="549"/>
      <c r="R3" s="549"/>
    </row>
    <row r="5" spans="1:19" ht="13.9" thickBot="1" x14ac:dyDescent="0.4"/>
    <row r="6" spans="1:19" ht="13.9" x14ac:dyDescent="0.4">
      <c r="A6" s="550" t="s">
        <v>296</v>
      </c>
      <c r="B6" s="551"/>
      <c r="C6" s="551"/>
      <c r="D6" s="551"/>
      <c r="E6" s="551"/>
      <c r="F6" s="551"/>
      <c r="G6" s="551"/>
      <c r="H6" s="551"/>
      <c r="I6" s="551"/>
      <c r="J6" s="551"/>
      <c r="K6" s="551"/>
      <c r="L6" s="551"/>
      <c r="M6" s="551"/>
      <c r="N6" s="551"/>
      <c r="O6" s="551"/>
      <c r="P6" s="551"/>
      <c r="Q6" s="551"/>
      <c r="R6" s="552"/>
    </row>
    <row r="7" spans="1:19" x14ac:dyDescent="0.35">
      <c r="A7" s="46"/>
      <c r="R7" s="295"/>
    </row>
    <row r="8" spans="1:19" ht="13.9" x14ac:dyDescent="0.4">
      <c r="A8" s="46"/>
      <c r="B8" s="296" t="s">
        <v>7</v>
      </c>
      <c r="C8" s="553" t="s">
        <v>8</v>
      </c>
      <c r="D8" s="554"/>
      <c r="E8" s="553" t="s">
        <v>9</v>
      </c>
      <c r="F8" s="554"/>
      <c r="G8" s="553" t="s">
        <v>10</v>
      </c>
      <c r="H8" s="554"/>
      <c r="I8" s="553" t="s">
        <v>11</v>
      </c>
      <c r="J8" s="554"/>
      <c r="K8" s="553" t="s">
        <v>12</v>
      </c>
      <c r="L8" s="554"/>
      <c r="M8" s="553" t="s">
        <v>13</v>
      </c>
      <c r="N8" s="554"/>
      <c r="O8" s="553" t="s">
        <v>14</v>
      </c>
      <c r="P8" s="554"/>
      <c r="Q8" s="553" t="s">
        <v>15</v>
      </c>
      <c r="R8" s="555"/>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61">
        <f>+IF('Participating State'!$B$17="Yes",'Participating State'!C7,0)</f>
        <v>0</v>
      </c>
      <c r="F10" s="562"/>
      <c r="G10" s="556">
        <f>+IF('Participating State'!$B$17="Yes",'Participating State'!E7,0)</f>
        <v>0</v>
      </c>
      <c r="H10" s="563"/>
      <c r="I10" s="556">
        <f>+IF('Participating State'!$B$17="Yes",'Participating State'!G7,0)</f>
        <v>0</v>
      </c>
      <c r="J10" s="563"/>
      <c r="K10" s="556">
        <f>+IF('Participating State'!$B$17="Yes",'Participating State'!I7,0)</f>
        <v>0</v>
      </c>
      <c r="L10" s="563"/>
      <c r="M10" s="556">
        <f>+IF('Participating State'!$B$17="Yes",'Participating State'!K7,0)</f>
        <v>0</v>
      </c>
      <c r="N10" s="563"/>
      <c r="O10" s="556">
        <f>+IF('Participating State'!$B$17="Yes",'Participating State'!M7,0)</f>
        <v>0</v>
      </c>
      <c r="P10" s="563"/>
      <c r="Q10" s="556">
        <f>+IF('Participating State'!$B$17="Yes",'Participating State'!O7,0)</f>
        <v>0</v>
      </c>
      <c r="R10" s="557"/>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17" t="s">
        <v>102</v>
      </c>
      <c r="B12" s="518"/>
      <c r="C12" s="310">
        <v>715934.27839999995</v>
      </c>
      <c r="D12" s="311">
        <f>C12*B22</f>
        <v>715934.27839999995</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17" t="s">
        <v>369</v>
      </c>
      <c r="B13" s="558"/>
      <c r="C13" s="314">
        <f>D12</f>
        <v>715934.27839999995</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9" t="s">
        <v>370</v>
      </c>
      <c r="B15" s="560"/>
      <c r="C15" s="319">
        <f>SUM(E13:R13)+C13</f>
        <v>715934.27839999995</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State'!$B$17="Yes",'Participating State'!B8,0)</f>
        <v>0</v>
      </c>
      <c r="C18" s="322"/>
      <c r="D18" s="296"/>
      <c r="E18" s="323"/>
      <c r="P18" s="307"/>
      <c r="R18" s="295"/>
    </row>
    <row r="19" spans="1:39" ht="14.25" x14ac:dyDescent="0.45">
      <c r="A19" s="325" t="s">
        <v>46</v>
      </c>
      <c r="B19" s="326">
        <f>+IF('Participating State'!$B$17="Yes",'Participating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scale="34"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A35"/>
  <sheetViews>
    <sheetView topLeftCell="A14" zoomScale="85" zoomScaleNormal="85" workbookViewId="0">
      <selection activeCell="C13" sqref="C13:C21"/>
    </sheetView>
  </sheetViews>
  <sheetFormatPr defaultColWidth="9.1328125" defaultRowHeight="13.5" x14ac:dyDescent="0.35"/>
  <cols>
    <col min="1" max="1" width="59.59765625" style="1" customWidth="1"/>
    <col min="2" max="2" width="13.597656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494</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49" t="s">
        <v>371</v>
      </c>
      <c r="B3" s="549"/>
      <c r="C3" s="549"/>
      <c r="D3" s="549"/>
      <c r="E3" s="549"/>
      <c r="F3" s="549"/>
      <c r="G3" s="549"/>
      <c r="H3" s="549"/>
      <c r="I3" s="549"/>
      <c r="J3" s="549"/>
      <c r="K3" s="549"/>
      <c r="L3" s="549"/>
      <c r="M3" s="549"/>
      <c r="N3" s="549"/>
      <c r="O3" s="549"/>
      <c r="P3" s="549"/>
      <c r="Q3" s="549"/>
      <c r="R3" s="549"/>
      <c r="S3" s="549"/>
      <c r="T3" s="549"/>
      <c r="U3" s="549"/>
      <c r="V3" s="549"/>
      <c r="W3" s="549"/>
      <c r="X3" s="549"/>
      <c r="Y3" s="549"/>
      <c r="Z3" s="549"/>
    </row>
    <row r="4" spans="1:27" x14ac:dyDescent="0.35">
      <c r="A4" s="335"/>
    </row>
    <row r="5" spans="1:27" ht="13.9" thickBot="1" x14ac:dyDescent="0.4"/>
    <row r="6" spans="1:27" ht="13.9" x14ac:dyDescent="0.4">
      <c r="A6" s="550" t="s">
        <v>297</v>
      </c>
      <c r="B6" s="551"/>
      <c r="C6" s="551"/>
      <c r="D6" s="551"/>
      <c r="E6" s="551"/>
      <c r="F6" s="551"/>
      <c r="G6" s="551"/>
      <c r="H6" s="551"/>
      <c r="I6" s="551"/>
      <c r="J6" s="551"/>
      <c r="K6" s="551"/>
      <c r="L6" s="551"/>
      <c r="M6" s="551"/>
      <c r="N6" s="551"/>
      <c r="O6" s="551"/>
      <c r="P6" s="551"/>
      <c r="Q6" s="551"/>
      <c r="R6" s="551"/>
      <c r="S6" s="551"/>
      <c r="T6" s="551"/>
      <c r="U6" s="551"/>
      <c r="V6" s="551"/>
      <c r="W6" s="551"/>
      <c r="X6" s="551"/>
      <c r="Y6" s="551"/>
      <c r="Z6" s="552"/>
    </row>
    <row r="7" spans="1:27" x14ac:dyDescent="0.35">
      <c r="A7" s="46"/>
      <c r="Z7" s="295"/>
    </row>
    <row r="8" spans="1:27" ht="13.9" x14ac:dyDescent="0.4">
      <c r="A8" s="46"/>
      <c r="B8" s="296" t="s">
        <v>7</v>
      </c>
      <c r="C8" s="553" t="s">
        <v>8</v>
      </c>
      <c r="D8" s="554"/>
      <c r="E8" s="553" t="s">
        <v>9</v>
      </c>
      <c r="F8" s="565"/>
      <c r="G8" s="554"/>
      <c r="H8" s="553" t="s">
        <v>10</v>
      </c>
      <c r="I8" s="565"/>
      <c r="J8" s="554"/>
      <c r="K8" s="553" t="s">
        <v>11</v>
      </c>
      <c r="L8" s="565"/>
      <c r="M8" s="554"/>
      <c r="N8" s="553" t="s">
        <v>12</v>
      </c>
      <c r="O8" s="565"/>
      <c r="P8" s="554"/>
      <c r="Q8" s="553" t="s">
        <v>13</v>
      </c>
      <c r="R8" s="565"/>
      <c r="S8" s="554"/>
      <c r="T8" s="553" t="s">
        <v>14</v>
      </c>
      <c r="U8" s="565"/>
      <c r="V8" s="554"/>
      <c r="W8" s="553" t="s">
        <v>15</v>
      </c>
      <c r="X8" s="565"/>
      <c r="Y8" s="555"/>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61">
        <f>+IF('Participating State'!$B$17="Yes",'Participating State'!C7,0)</f>
        <v>0</v>
      </c>
      <c r="F11" s="567"/>
      <c r="G11" s="562"/>
      <c r="H11" s="561">
        <f>+IF('Participating State'!$B$17="Yes",'Participating State'!E7,0)</f>
        <v>0</v>
      </c>
      <c r="I11" s="567"/>
      <c r="J11" s="562"/>
      <c r="K11" s="561">
        <f>+IF('Participating State'!$B$17="Yes",'Participating State'!G7,0)</f>
        <v>0</v>
      </c>
      <c r="L11" s="567"/>
      <c r="M11" s="562"/>
      <c r="N11" s="561">
        <f>+IF('Participating State'!$B$17="Yes",'Participating State'!I7,0)</f>
        <v>0</v>
      </c>
      <c r="O11" s="567"/>
      <c r="P11" s="562"/>
      <c r="Q11" s="561">
        <f>+IF('Participating State'!$B$17="Yes",'Participating State'!K7,0)</f>
        <v>0</v>
      </c>
      <c r="R11" s="567"/>
      <c r="S11" s="562"/>
      <c r="T11" s="561">
        <f>+IF('Participating State'!$B$17="Yes",'Participating State'!M7,0)</f>
        <v>0</v>
      </c>
      <c r="U11" s="567"/>
      <c r="V11" s="562"/>
      <c r="W11" s="556">
        <f>+IF('Participating State'!$B$17="Yes",'Participating State'!O7,0)</f>
        <v>0</v>
      </c>
      <c r="X11" s="566"/>
      <c r="Y11" s="557"/>
      <c r="Z11" s="344"/>
    </row>
    <row r="12" spans="1:27" s="294" customFormat="1" ht="36" customHeight="1" x14ac:dyDescent="0.4">
      <c r="A12" s="308" t="s">
        <v>30</v>
      </c>
      <c r="C12" s="48" t="s">
        <v>31</v>
      </c>
      <c r="D12" s="49" t="s">
        <v>230</v>
      </c>
      <c r="E12" s="48" t="s">
        <v>25</v>
      </c>
      <c r="F12" s="345" t="s">
        <v>231</v>
      </c>
      <c r="G12" s="49" t="s">
        <v>442</v>
      </c>
      <c r="H12" s="48" t="s">
        <v>25</v>
      </c>
      <c r="I12" s="345" t="s">
        <v>231</v>
      </c>
      <c r="J12" s="49" t="s">
        <v>442</v>
      </c>
      <c r="K12" s="48" t="s">
        <v>25</v>
      </c>
      <c r="L12" s="345" t="s">
        <v>231</v>
      </c>
      <c r="M12" s="49" t="s">
        <v>442</v>
      </c>
      <c r="N12" s="48" t="s">
        <v>25</v>
      </c>
      <c r="O12" s="345" t="s">
        <v>231</v>
      </c>
      <c r="P12" s="49" t="s">
        <v>442</v>
      </c>
      <c r="Q12" s="48" t="s">
        <v>25</v>
      </c>
      <c r="R12" s="345" t="s">
        <v>231</v>
      </c>
      <c r="S12" s="49" t="s">
        <v>442</v>
      </c>
      <c r="T12" s="48" t="s">
        <v>25</v>
      </c>
      <c r="U12" s="345" t="s">
        <v>231</v>
      </c>
      <c r="V12" s="49" t="s">
        <v>442</v>
      </c>
      <c r="W12" s="48" t="s">
        <v>25</v>
      </c>
      <c r="X12" s="345" t="s">
        <v>231</v>
      </c>
      <c r="Y12" s="49" t="s">
        <v>442</v>
      </c>
      <c r="Z12" s="309" t="s">
        <v>443</v>
      </c>
    </row>
    <row r="13" spans="1:27" x14ac:dyDescent="0.35">
      <c r="A13" s="542" t="s">
        <v>32</v>
      </c>
      <c r="B13" s="564"/>
      <c r="C13" s="346">
        <v>98597.401933333327</v>
      </c>
      <c r="D13" s="312">
        <f>(C13*12)*$B$31</f>
        <v>1183168.8232</v>
      </c>
      <c r="E13" s="347">
        <f>ROUND($C$34*E$35,4)</f>
        <v>0</v>
      </c>
      <c r="F13" s="348">
        <f t="shared" ref="F13:F21" si="0">MAX(ROUND(((E$11)*E13)*$B$31,2),0)</f>
        <v>0</v>
      </c>
      <c r="G13" s="312">
        <f>F13*12</f>
        <v>0</v>
      </c>
      <c r="H13" s="347">
        <f>ROUND($C$34*H$35,4)</f>
        <v>0</v>
      </c>
      <c r="I13" s="348">
        <f>MAX(ROUND(((H$11)*H13)*$B$31,2),0)</f>
        <v>0</v>
      </c>
      <c r="J13" s="312">
        <f>I13*12</f>
        <v>0</v>
      </c>
      <c r="K13" s="347">
        <f>ROUND($C$34*K$35,4)</f>
        <v>0</v>
      </c>
      <c r="L13" s="348">
        <f>MAX(ROUND(((K$11)*K13)*$B$31,2),0)</f>
        <v>0</v>
      </c>
      <c r="M13" s="312">
        <f>L13*12</f>
        <v>0</v>
      </c>
      <c r="N13" s="347">
        <f>ROUND($C$34*N$35,4)</f>
        <v>0</v>
      </c>
      <c r="O13" s="348">
        <f>MAX(ROUND(((N$11)*N13)*$B$31,2),0)</f>
        <v>0</v>
      </c>
      <c r="P13" s="312">
        <f>O13*12</f>
        <v>0</v>
      </c>
      <c r="Q13" s="347">
        <f>ROUND($C$34*Q$35,4)</f>
        <v>0</v>
      </c>
      <c r="R13" s="348">
        <f>MAX(ROUND(((Q$11)*Q13)*$B$31,2),0)</f>
        <v>0</v>
      </c>
      <c r="S13" s="312">
        <f>R13*12</f>
        <v>0</v>
      </c>
      <c r="T13" s="347">
        <f>ROUND($C$34*T$35,4)</f>
        <v>0</v>
      </c>
      <c r="U13" s="348">
        <f>MAX(ROUND(((T$11)*T13)*$B$31,2),0)</f>
        <v>0</v>
      </c>
      <c r="V13" s="312">
        <f>U13*12</f>
        <v>0</v>
      </c>
      <c r="W13" s="347">
        <f>ROUND($C$34*W$35,4)</f>
        <v>0</v>
      </c>
      <c r="X13" s="348">
        <f>MAX(ROUND(((W$11)*W13)*$B$31,2),0)</f>
        <v>0</v>
      </c>
      <c r="Y13" s="312">
        <f>X13*12</f>
        <v>0</v>
      </c>
      <c r="Z13" s="313">
        <f>D13+G13+J13+M13+P13+S13+V13+Y13</f>
        <v>1183168.8232</v>
      </c>
      <c r="AA13" s="349"/>
    </row>
    <row r="14" spans="1:27" x14ac:dyDescent="0.35">
      <c r="A14" s="542" t="s">
        <v>33</v>
      </c>
      <c r="B14" s="564"/>
      <c r="C14" s="346">
        <v>100076.36295833334</v>
      </c>
      <c r="D14" s="312">
        <f t="shared" ref="D14:D21" si="1">(C14*12)*$B$31</f>
        <v>1200916.3555000001</v>
      </c>
      <c r="E14" s="347">
        <f>ROUND(E13*((1+$C$33)),4)</f>
        <v>0</v>
      </c>
      <c r="F14" s="348">
        <f t="shared" si="0"/>
        <v>0</v>
      </c>
      <c r="G14" s="312">
        <f t="shared" ref="G14:G21" si="2">F14*12</f>
        <v>0</v>
      </c>
      <c r="H14" s="347">
        <f>ROUND(H13*((1+$C$33)),4)</f>
        <v>0</v>
      </c>
      <c r="I14" s="348">
        <f t="shared" ref="I14:I21" si="3">MAX(ROUND(((H$11)*H14)*$B$31,2),0)</f>
        <v>0</v>
      </c>
      <c r="J14" s="312">
        <f t="shared" ref="J14:J21" si="4">I14*12</f>
        <v>0</v>
      </c>
      <c r="K14" s="347">
        <f>ROUND(K13*(1+$C$33),4)</f>
        <v>0</v>
      </c>
      <c r="L14" s="348">
        <f t="shared" ref="L14:L21" si="5">MAX(ROUND(((K$11)*K14)*$B$31,2),0)</f>
        <v>0</v>
      </c>
      <c r="M14" s="312">
        <f t="shared" ref="M14:M21" si="6">L14*12</f>
        <v>0</v>
      </c>
      <c r="N14" s="347">
        <f>ROUND(N13*(1+$C$33),4)</f>
        <v>0</v>
      </c>
      <c r="O14" s="348">
        <f t="shared" ref="O14:O21" si="7">MAX(ROUND(((N$11)*N14)*$B$31,2),0)</f>
        <v>0</v>
      </c>
      <c r="P14" s="312">
        <f t="shared" ref="P14:P21" si="8">O14*12</f>
        <v>0</v>
      </c>
      <c r="Q14" s="347">
        <f>ROUND(Q13*(1+$C$33),4)</f>
        <v>0</v>
      </c>
      <c r="R14" s="348">
        <f t="shared" ref="R14:R21" si="9">MAX(ROUND(((Q$11)*Q14)*$B$31,2),0)</f>
        <v>0</v>
      </c>
      <c r="S14" s="312">
        <f t="shared" ref="S14:S21" si="10">R14*12</f>
        <v>0</v>
      </c>
      <c r="T14" s="347">
        <f>ROUND(T13*(1+$C$33),4)</f>
        <v>0</v>
      </c>
      <c r="U14" s="348">
        <f t="shared" ref="U14:U21" si="11">MAX(ROUND(((T$11)*T14)*$B$31,2),0)</f>
        <v>0</v>
      </c>
      <c r="V14" s="312">
        <f t="shared" ref="V14:V21" si="12">U14*12</f>
        <v>0</v>
      </c>
      <c r="W14" s="347">
        <f>ROUND(W13*(1+$C$33),4)</f>
        <v>0</v>
      </c>
      <c r="X14" s="348">
        <f t="shared" ref="X14:X21" si="13">MAX(ROUND(((W$11)*W14)*$B$31,2),0)</f>
        <v>0</v>
      </c>
      <c r="Y14" s="312">
        <f t="shared" ref="Y14:Y21" si="14">X14*12</f>
        <v>0</v>
      </c>
      <c r="Z14" s="313">
        <f t="shared" ref="Z14:Z21" si="15">D14+G14+J14+M14+P14+S14+V14+Y14</f>
        <v>1200916.3555000001</v>
      </c>
      <c r="AA14" s="349"/>
    </row>
    <row r="15" spans="1:27" x14ac:dyDescent="0.35">
      <c r="A15" s="542" t="s">
        <v>34</v>
      </c>
      <c r="B15" s="564"/>
      <c r="C15" s="346">
        <v>101577.50839999999</v>
      </c>
      <c r="D15" s="312">
        <f t="shared" si="1"/>
        <v>1218930.1007999999</v>
      </c>
      <c r="E15" s="347">
        <f t="shared" ref="E15:E21" si="16">ROUND(E14*(1+$C$33),4)</f>
        <v>0</v>
      </c>
      <c r="F15" s="348">
        <f t="shared" si="0"/>
        <v>0</v>
      </c>
      <c r="G15" s="312">
        <f t="shared" si="2"/>
        <v>0</v>
      </c>
      <c r="H15" s="347">
        <f t="shared" ref="H15:H21" si="17">ROUND(H14*(1+$C$33),4)</f>
        <v>0</v>
      </c>
      <c r="I15" s="348">
        <f t="shared" si="3"/>
        <v>0</v>
      </c>
      <c r="J15" s="312">
        <f t="shared" si="4"/>
        <v>0</v>
      </c>
      <c r="K15" s="347">
        <f t="shared" ref="K15:K21" si="18">ROUND(K14*(1+$C$33),4)</f>
        <v>0</v>
      </c>
      <c r="L15" s="348">
        <f t="shared" si="5"/>
        <v>0</v>
      </c>
      <c r="M15" s="312">
        <f t="shared" si="6"/>
        <v>0</v>
      </c>
      <c r="N15" s="347">
        <f>ROUND(N14*(1+$C$33),4)</f>
        <v>0</v>
      </c>
      <c r="O15" s="348">
        <f t="shared" si="7"/>
        <v>0</v>
      </c>
      <c r="P15" s="312">
        <f t="shared" si="8"/>
        <v>0</v>
      </c>
      <c r="Q15" s="347">
        <f t="shared" ref="Q15:Q21" si="19">ROUND(Q14*(1+$C$33),4)</f>
        <v>0</v>
      </c>
      <c r="R15" s="348">
        <f t="shared" si="9"/>
        <v>0</v>
      </c>
      <c r="S15" s="312">
        <f t="shared" si="10"/>
        <v>0</v>
      </c>
      <c r="T15" s="347">
        <f t="shared" ref="T15:T21" si="20">ROUND(T14*(1+$C$33),4)</f>
        <v>0</v>
      </c>
      <c r="U15" s="348">
        <f t="shared" si="11"/>
        <v>0</v>
      </c>
      <c r="V15" s="312">
        <f t="shared" si="12"/>
        <v>0</v>
      </c>
      <c r="W15" s="347">
        <f t="shared" ref="W15:W21" si="21">ROUND(W14*(1+$C$33),4)</f>
        <v>0</v>
      </c>
      <c r="X15" s="348">
        <f t="shared" si="13"/>
        <v>0</v>
      </c>
      <c r="Y15" s="312">
        <f t="shared" si="14"/>
        <v>0</v>
      </c>
      <c r="Z15" s="313">
        <f t="shared" si="15"/>
        <v>1218930.1007999999</v>
      </c>
      <c r="AA15" s="349"/>
    </row>
    <row r="16" spans="1:27" x14ac:dyDescent="0.35">
      <c r="A16" s="542" t="s">
        <v>35</v>
      </c>
      <c r="B16" s="564"/>
      <c r="C16" s="346">
        <v>103101.17103333333</v>
      </c>
      <c r="D16" s="312">
        <f t="shared" si="1"/>
        <v>1237214.0523999999</v>
      </c>
      <c r="E16" s="347">
        <f t="shared" si="16"/>
        <v>0</v>
      </c>
      <c r="F16" s="348">
        <f t="shared" si="0"/>
        <v>0</v>
      </c>
      <c r="G16" s="312">
        <f t="shared" si="2"/>
        <v>0</v>
      </c>
      <c r="H16" s="347">
        <f t="shared" si="17"/>
        <v>0</v>
      </c>
      <c r="I16" s="348">
        <f t="shared" si="3"/>
        <v>0</v>
      </c>
      <c r="J16" s="312">
        <f t="shared" si="4"/>
        <v>0</v>
      </c>
      <c r="K16" s="347">
        <f t="shared" si="18"/>
        <v>0</v>
      </c>
      <c r="L16" s="348">
        <f t="shared" si="5"/>
        <v>0</v>
      </c>
      <c r="M16" s="312">
        <f t="shared" si="6"/>
        <v>0</v>
      </c>
      <c r="N16" s="347">
        <f t="shared" ref="N16:N21" si="22">ROUND(N15*(1+$C$33),4)</f>
        <v>0</v>
      </c>
      <c r="O16" s="348">
        <f t="shared" si="7"/>
        <v>0</v>
      </c>
      <c r="P16" s="312">
        <f t="shared" si="8"/>
        <v>0</v>
      </c>
      <c r="Q16" s="347">
        <f t="shared" si="19"/>
        <v>0</v>
      </c>
      <c r="R16" s="348">
        <f t="shared" si="9"/>
        <v>0</v>
      </c>
      <c r="S16" s="312">
        <f t="shared" si="10"/>
        <v>0</v>
      </c>
      <c r="T16" s="347">
        <f t="shared" si="20"/>
        <v>0</v>
      </c>
      <c r="U16" s="348">
        <f t="shared" si="11"/>
        <v>0</v>
      </c>
      <c r="V16" s="312">
        <f t="shared" si="12"/>
        <v>0</v>
      </c>
      <c r="W16" s="347">
        <f t="shared" si="21"/>
        <v>0</v>
      </c>
      <c r="X16" s="348">
        <f t="shared" si="13"/>
        <v>0</v>
      </c>
      <c r="Y16" s="312">
        <f t="shared" si="14"/>
        <v>0</v>
      </c>
      <c r="Z16" s="313">
        <f t="shared" si="15"/>
        <v>1237214.0523999999</v>
      </c>
      <c r="AA16" s="349"/>
    </row>
    <row r="17" spans="1:27" x14ac:dyDescent="0.35">
      <c r="A17" s="542" t="s">
        <v>36</v>
      </c>
      <c r="B17" s="564"/>
      <c r="C17" s="346">
        <v>104647.68859166668</v>
      </c>
      <c r="D17" s="312">
        <f t="shared" si="1"/>
        <v>1255772.2631000001</v>
      </c>
      <c r="E17" s="347">
        <f t="shared" si="16"/>
        <v>0</v>
      </c>
      <c r="F17" s="348">
        <f t="shared" si="0"/>
        <v>0</v>
      </c>
      <c r="G17" s="312">
        <f t="shared" si="2"/>
        <v>0</v>
      </c>
      <c r="H17" s="347">
        <f t="shared" si="17"/>
        <v>0</v>
      </c>
      <c r="I17" s="348">
        <f t="shared" si="3"/>
        <v>0</v>
      </c>
      <c r="J17" s="312">
        <f t="shared" si="4"/>
        <v>0</v>
      </c>
      <c r="K17" s="347">
        <f>ROUND(K16*(1+$C$33),4)</f>
        <v>0</v>
      </c>
      <c r="L17" s="348">
        <f t="shared" si="5"/>
        <v>0</v>
      </c>
      <c r="M17" s="312">
        <f t="shared" si="6"/>
        <v>0</v>
      </c>
      <c r="N17" s="347">
        <f t="shared" si="22"/>
        <v>0</v>
      </c>
      <c r="O17" s="348">
        <f t="shared" si="7"/>
        <v>0</v>
      </c>
      <c r="P17" s="312">
        <f t="shared" si="8"/>
        <v>0</v>
      </c>
      <c r="Q17" s="347">
        <f t="shared" si="19"/>
        <v>0</v>
      </c>
      <c r="R17" s="348">
        <f t="shared" si="9"/>
        <v>0</v>
      </c>
      <c r="S17" s="312">
        <f t="shared" si="10"/>
        <v>0</v>
      </c>
      <c r="T17" s="347">
        <f t="shared" si="20"/>
        <v>0</v>
      </c>
      <c r="U17" s="348">
        <f t="shared" si="11"/>
        <v>0</v>
      </c>
      <c r="V17" s="312">
        <f t="shared" si="12"/>
        <v>0</v>
      </c>
      <c r="W17" s="347">
        <f t="shared" si="21"/>
        <v>0</v>
      </c>
      <c r="X17" s="348">
        <f t="shared" si="13"/>
        <v>0</v>
      </c>
      <c r="Y17" s="312">
        <f t="shared" si="14"/>
        <v>0</v>
      </c>
      <c r="Z17" s="313">
        <f t="shared" si="15"/>
        <v>1255772.2631000001</v>
      </c>
      <c r="AA17" s="349"/>
    </row>
    <row r="18" spans="1:27" x14ac:dyDescent="0.35">
      <c r="A18" s="542" t="s">
        <v>37</v>
      </c>
      <c r="B18" s="564"/>
      <c r="C18" s="346">
        <v>106217.40392499999</v>
      </c>
      <c r="D18" s="312">
        <f t="shared" si="1"/>
        <v>1274608.8470999999</v>
      </c>
      <c r="E18" s="347">
        <f t="shared" si="16"/>
        <v>0</v>
      </c>
      <c r="F18" s="348">
        <f t="shared" si="0"/>
        <v>0</v>
      </c>
      <c r="G18" s="312">
        <f t="shared" si="2"/>
        <v>0</v>
      </c>
      <c r="H18" s="347">
        <f t="shared" si="17"/>
        <v>0</v>
      </c>
      <c r="I18" s="348">
        <f t="shared" si="3"/>
        <v>0</v>
      </c>
      <c r="J18" s="312">
        <f t="shared" si="4"/>
        <v>0</v>
      </c>
      <c r="K18" s="347">
        <f t="shared" si="18"/>
        <v>0</v>
      </c>
      <c r="L18" s="348">
        <f t="shared" si="5"/>
        <v>0</v>
      </c>
      <c r="M18" s="312">
        <f t="shared" si="6"/>
        <v>0</v>
      </c>
      <c r="N18" s="347">
        <f t="shared" si="22"/>
        <v>0</v>
      </c>
      <c r="O18" s="348">
        <f t="shared" si="7"/>
        <v>0</v>
      </c>
      <c r="P18" s="312">
        <f t="shared" si="8"/>
        <v>0</v>
      </c>
      <c r="Q18" s="347">
        <f t="shared" si="19"/>
        <v>0</v>
      </c>
      <c r="R18" s="348">
        <f t="shared" si="9"/>
        <v>0</v>
      </c>
      <c r="S18" s="312">
        <f t="shared" si="10"/>
        <v>0</v>
      </c>
      <c r="T18" s="347">
        <f t="shared" si="20"/>
        <v>0</v>
      </c>
      <c r="U18" s="348">
        <f t="shared" si="11"/>
        <v>0</v>
      </c>
      <c r="V18" s="312">
        <f t="shared" si="12"/>
        <v>0</v>
      </c>
      <c r="W18" s="347">
        <f t="shared" si="21"/>
        <v>0</v>
      </c>
      <c r="X18" s="348">
        <f t="shared" si="13"/>
        <v>0</v>
      </c>
      <c r="Y18" s="312">
        <f t="shared" si="14"/>
        <v>0</v>
      </c>
      <c r="Z18" s="313">
        <f t="shared" si="15"/>
        <v>1274608.8470999999</v>
      </c>
      <c r="AA18" s="349"/>
    </row>
    <row r="19" spans="1:27" x14ac:dyDescent="0.35">
      <c r="A19" s="542" t="s">
        <v>38</v>
      </c>
      <c r="B19" s="564"/>
      <c r="C19" s="346">
        <v>107810.66498333334</v>
      </c>
      <c r="D19" s="312">
        <f t="shared" si="1"/>
        <v>1293727.9798000001</v>
      </c>
      <c r="E19" s="347">
        <f t="shared" si="16"/>
        <v>0</v>
      </c>
      <c r="F19" s="348">
        <f t="shared" si="0"/>
        <v>0</v>
      </c>
      <c r="G19" s="312">
        <f t="shared" si="2"/>
        <v>0</v>
      </c>
      <c r="H19" s="347">
        <f t="shared" si="17"/>
        <v>0</v>
      </c>
      <c r="I19" s="348">
        <f t="shared" si="3"/>
        <v>0</v>
      </c>
      <c r="J19" s="312">
        <f t="shared" si="4"/>
        <v>0</v>
      </c>
      <c r="K19" s="347">
        <f t="shared" si="18"/>
        <v>0</v>
      </c>
      <c r="L19" s="348">
        <f t="shared" si="5"/>
        <v>0</v>
      </c>
      <c r="M19" s="312">
        <f t="shared" si="6"/>
        <v>0</v>
      </c>
      <c r="N19" s="347">
        <f t="shared" si="22"/>
        <v>0</v>
      </c>
      <c r="O19" s="348">
        <f t="shared" si="7"/>
        <v>0</v>
      </c>
      <c r="P19" s="312">
        <f t="shared" si="8"/>
        <v>0</v>
      </c>
      <c r="Q19" s="347">
        <f t="shared" si="19"/>
        <v>0</v>
      </c>
      <c r="R19" s="348">
        <f t="shared" si="9"/>
        <v>0</v>
      </c>
      <c r="S19" s="312">
        <f t="shared" si="10"/>
        <v>0</v>
      </c>
      <c r="T19" s="347">
        <f t="shared" si="20"/>
        <v>0</v>
      </c>
      <c r="U19" s="348">
        <f t="shared" si="11"/>
        <v>0</v>
      </c>
      <c r="V19" s="312">
        <f t="shared" si="12"/>
        <v>0</v>
      </c>
      <c r="W19" s="347">
        <f t="shared" si="21"/>
        <v>0</v>
      </c>
      <c r="X19" s="348">
        <f t="shared" si="13"/>
        <v>0</v>
      </c>
      <c r="Y19" s="312">
        <f t="shared" si="14"/>
        <v>0</v>
      </c>
      <c r="Z19" s="313">
        <f t="shared" si="15"/>
        <v>1293727.9798000001</v>
      </c>
      <c r="AA19" s="349"/>
    </row>
    <row r="20" spans="1:27" x14ac:dyDescent="0.35">
      <c r="A20" s="542" t="s">
        <v>39</v>
      </c>
      <c r="B20" s="564"/>
      <c r="C20" s="346">
        <v>109427.82495833334</v>
      </c>
      <c r="D20" s="312">
        <f t="shared" si="1"/>
        <v>1313133.8995000001</v>
      </c>
      <c r="E20" s="347">
        <f t="shared" si="16"/>
        <v>0</v>
      </c>
      <c r="F20" s="348">
        <f t="shared" si="0"/>
        <v>0</v>
      </c>
      <c r="G20" s="312">
        <f t="shared" si="2"/>
        <v>0</v>
      </c>
      <c r="H20" s="347">
        <f t="shared" si="17"/>
        <v>0</v>
      </c>
      <c r="I20" s="348">
        <f t="shared" si="3"/>
        <v>0</v>
      </c>
      <c r="J20" s="312">
        <f t="shared" si="4"/>
        <v>0</v>
      </c>
      <c r="K20" s="347">
        <f t="shared" si="18"/>
        <v>0</v>
      </c>
      <c r="L20" s="348">
        <f t="shared" si="5"/>
        <v>0</v>
      </c>
      <c r="M20" s="312">
        <f t="shared" si="6"/>
        <v>0</v>
      </c>
      <c r="N20" s="347">
        <f t="shared" si="22"/>
        <v>0</v>
      </c>
      <c r="O20" s="348">
        <f t="shared" si="7"/>
        <v>0</v>
      </c>
      <c r="P20" s="312">
        <f t="shared" si="8"/>
        <v>0</v>
      </c>
      <c r="Q20" s="347">
        <f t="shared" si="19"/>
        <v>0</v>
      </c>
      <c r="R20" s="348">
        <f t="shared" si="9"/>
        <v>0</v>
      </c>
      <c r="S20" s="312">
        <f t="shared" si="10"/>
        <v>0</v>
      </c>
      <c r="T20" s="347">
        <f t="shared" si="20"/>
        <v>0</v>
      </c>
      <c r="U20" s="348">
        <f t="shared" si="11"/>
        <v>0</v>
      </c>
      <c r="V20" s="312">
        <f t="shared" si="12"/>
        <v>0</v>
      </c>
      <c r="W20" s="347">
        <f t="shared" si="21"/>
        <v>0</v>
      </c>
      <c r="X20" s="348">
        <f t="shared" si="13"/>
        <v>0</v>
      </c>
      <c r="Y20" s="312">
        <f t="shared" si="14"/>
        <v>0</v>
      </c>
      <c r="Z20" s="313">
        <f t="shared" si="15"/>
        <v>1313133.8995000001</v>
      </c>
      <c r="AA20" s="349"/>
    </row>
    <row r="21" spans="1:27" x14ac:dyDescent="0.35">
      <c r="A21" s="542" t="s">
        <v>40</v>
      </c>
      <c r="B21" s="564"/>
      <c r="C21" s="346">
        <v>111069.24233333334</v>
      </c>
      <c r="D21" s="312">
        <f t="shared" si="1"/>
        <v>1332830.9080000001</v>
      </c>
      <c r="E21" s="347">
        <f t="shared" si="16"/>
        <v>0</v>
      </c>
      <c r="F21" s="348">
        <f t="shared" si="0"/>
        <v>0</v>
      </c>
      <c r="G21" s="312">
        <f t="shared" si="2"/>
        <v>0</v>
      </c>
      <c r="H21" s="347">
        <f t="shared" si="17"/>
        <v>0</v>
      </c>
      <c r="I21" s="348">
        <f t="shared" si="3"/>
        <v>0</v>
      </c>
      <c r="J21" s="312">
        <f t="shared" si="4"/>
        <v>0</v>
      </c>
      <c r="K21" s="347">
        <f t="shared" si="18"/>
        <v>0</v>
      </c>
      <c r="L21" s="348">
        <f t="shared" si="5"/>
        <v>0</v>
      </c>
      <c r="M21" s="312">
        <f t="shared" si="6"/>
        <v>0</v>
      </c>
      <c r="N21" s="347">
        <f t="shared" si="22"/>
        <v>0</v>
      </c>
      <c r="O21" s="348">
        <f t="shared" si="7"/>
        <v>0</v>
      </c>
      <c r="P21" s="312">
        <f t="shared" si="8"/>
        <v>0</v>
      </c>
      <c r="Q21" s="347">
        <f t="shared" si="19"/>
        <v>0</v>
      </c>
      <c r="R21" s="348">
        <f t="shared" si="9"/>
        <v>0</v>
      </c>
      <c r="S21" s="312">
        <f t="shared" si="10"/>
        <v>0</v>
      </c>
      <c r="T21" s="347">
        <f t="shared" si="20"/>
        <v>0</v>
      </c>
      <c r="U21" s="348">
        <f t="shared" si="11"/>
        <v>0</v>
      </c>
      <c r="V21" s="312">
        <f t="shared" si="12"/>
        <v>0</v>
      </c>
      <c r="W21" s="347">
        <f t="shared" si="21"/>
        <v>0</v>
      </c>
      <c r="X21" s="348">
        <f t="shared" si="13"/>
        <v>0</v>
      </c>
      <c r="Y21" s="312">
        <f t="shared" si="14"/>
        <v>0</v>
      </c>
      <c r="Z21" s="313">
        <f t="shared" si="15"/>
        <v>1332830.9080000001</v>
      </c>
      <c r="AA21" s="349"/>
    </row>
    <row r="22" spans="1:27" s="318" customFormat="1" ht="13.9" x14ac:dyDescent="0.4">
      <c r="A22" s="517" t="s">
        <v>372</v>
      </c>
      <c r="B22" s="558"/>
      <c r="C22" s="215"/>
      <c r="D22" s="194">
        <f>SUM(D13:D21)</f>
        <v>11310303.2294</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11310303.2294</v>
      </c>
    </row>
    <row r="23" spans="1:27" ht="13.9" thickBot="1" x14ac:dyDescent="0.4">
      <c r="A23" s="46"/>
      <c r="Z23" s="295"/>
    </row>
    <row r="24" spans="1:27" ht="14.25" thickBot="1" x14ac:dyDescent="0.45">
      <c r="A24" s="559" t="s">
        <v>373</v>
      </c>
      <c r="B24" s="560"/>
      <c r="C24" s="319">
        <f>Z22</f>
        <v>11310303.2294</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State'!$B$17="Yes",'Participating State'!B8,0)</f>
        <v>0</v>
      </c>
      <c r="K27" s="329"/>
      <c r="L27" s="329"/>
      <c r="Z27" s="295"/>
    </row>
    <row r="28" spans="1:27" ht="13.9" x14ac:dyDescent="0.4">
      <c r="A28" s="325" t="s">
        <v>46</v>
      </c>
      <c r="B28" s="326">
        <f>+IF('Participating State'!$B$17="Yes",'Participating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scale="28"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8"/>
  <sheetViews>
    <sheetView topLeftCell="A7" zoomScale="80" zoomScaleNormal="80" workbookViewId="0">
      <selection activeCell="A3" sqref="A3:G3"/>
    </sheetView>
  </sheetViews>
  <sheetFormatPr defaultColWidth="8.86328125" defaultRowHeight="13.5" x14ac:dyDescent="0.35"/>
  <cols>
    <col min="1" max="1" width="45.59765625" style="78" customWidth="1"/>
    <col min="2" max="6" width="28.1328125" style="77" customWidth="1"/>
    <col min="7" max="7" width="20.59765625" style="77" customWidth="1"/>
    <col min="8" max="8" width="16" style="77" customWidth="1"/>
    <col min="9" max="16384" width="8.86328125" style="77"/>
  </cols>
  <sheetData>
    <row r="1" spans="1:9" ht="15" x14ac:dyDescent="0.4">
      <c r="A1" s="456" t="s">
        <v>494</v>
      </c>
      <c r="B1" s="456"/>
      <c r="C1" s="456"/>
      <c r="D1" s="456"/>
      <c r="E1" s="456"/>
      <c r="F1" s="456"/>
      <c r="G1" s="456"/>
    </row>
    <row r="3" spans="1:9" ht="17.649999999999999" x14ac:dyDescent="0.5">
      <c r="A3" s="460" t="s">
        <v>276</v>
      </c>
      <c r="B3" s="461"/>
      <c r="C3" s="461"/>
      <c r="D3" s="461"/>
      <c r="E3" s="461"/>
      <c r="F3" s="461"/>
      <c r="G3" s="461"/>
    </row>
    <row r="5" spans="1:9" ht="13.9" thickBot="1" x14ac:dyDescent="0.4"/>
    <row r="6" spans="1:9" ht="42.75" customHeight="1" thickTop="1" thickBot="1" x14ac:dyDescent="0.4">
      <c r="A6" s="479" t="s">
        <v>277</v>
      </c>
      <c r="B6" s="480"/>
      <c r="C6" s="480"/>
      <c r="D6" s="480"/>
      <c r="E6" s="481"/>
      <c r="F6" s="482"/>
    </row>
    <row r="7" spans="1:9" ht="15" x14ac:dyDescent="0.4">
      <c r="A7" s="471" t="s">
        <v>55</v>
      </c>
      <c r="B7" s="483" t="s">
        <v>56</v>
      </c>
      <c r="C7" s="484"/>
      <c r="D7" s="484"/>
      <c r="E7" s="485"/>
      <c r="F7" s="486"/>
    </row>
    <row r="8" spans="1:9" s="78" customFormat="1" ht="45" customHeight="1" thickBot="1" x14ac:dyDescent="0.45">
      <c r="A8" s="472"/>
      <c r="B8" s="79" t="s">
        <v>336</v>
      </c>
      <c r="C8" s="80"/>
      <c r="D8" s="80"/>
      <c r="E8" s="80"/>
      <c r="F8" s="256" t="s">
        <v>60</v>
      </c>
    </row>
    <row r="9" spans="1:9" ht="15.4" thickBot="1" x14ac:dyDescent="0.45">
      <c r="A9" s="245" t="s">
        <v>191</v>
      </c>
      <c r="B9" s="257">
        <v>0</v>
      </c>
      <c r="C9" s="274" t="s">
        <v>192</v>
      </c>
      <c r="D9" s="274" t="s">
        <v>192</v>
      </c>
      <c r="E9" s="274" t="s">
        <v>192</v>
      </c>
      <c r="F9" s="258">
        <f>B9</f>
        <v>0</v>
      </c>
    </row>
    <row r="10" spans="1:9" ht="3" customHeight="1" thickBot="1" x14ac:dyDescent="0.45">
      <c r="A10" s="246"/>
      <c r="B10" s="259"/>
      <c r="C10" s="275"/>
      <c r="D10" s="275"/>
      <c r="E10" s="275"/>
      <c r="F10" s="260"/>
    </row>
    <row r="11" spans="1:9" ht="15.4" thickBot="1" x14ac:dyDescent="0.45">
      <c r="A11" s="262" t="s">
        <v>193</v>
      </c>
      <c r="B11" s="263">
        <f>SUM(B9:B9)</f>
        <v>0</v>
      </c>
      <c r="C11" s="274" t="s">
        <v>192</v>
      </c>
      <c r="D11" s="274" t="s">
        <v>192</v>
      </c>
      <c r="E11" s="274" t="s">
        <v>192</v>
      </c>
      <c r="F11" s="261">
        <f>SUM(F9:F9)</f>
        <v>0</v>
      </c>
    </row>
    <row r="12" spans="1:9" ht="15.4" thickBot="1" x14ac:dyDescent="0.45">
      <c r="A12" s="262" t="s">
        <v>62</v>
      </c>
      <c r="B12" s="264">
        <f>B11/'F-1 Claims Svcs DDI Costs'!C15</f>
        <v>0</v>
      </c>
      <c r="C12" s="274" t="s">
        <v>192</v>
      </c>
      <c r="D12" s="274" t="s">
        <v>192</v>
      </c>
      <c r="E12" s="274" t="s">
        <v>192</v>
      </c>
      <c r="F12" s="277" t="s">
        <v>192</v>
      </c>
    </row>
    <row r="13" spans="1:9" ht="26.25" thickBot="1" x14ac:dyDescent="0.45">
      <c r="A13" s="249" t="s">
        <v>326</v>
      </c>
      <c r="B13" s="265">
        <v>0.05</v>
      </c>
      <c r="C13" s="274" t="s">
        <v>192</v>
      </c>
      <c r="D13" s="274" t="s">
        <v>192</v>
      </c>
      <c r="E13" s="274" t="s">
        <v>192</v>
      </c>
      <c r="F13" s="277" t="s">
        <v>192</v>
      </c>
      <c r="H13" s="162"/>
    </row>
    <row r="14" spans="1:9" s="85" customFormat="1" ht="26.25" thickBot="1" x14ac:dyDescent="0.45">
      <c r="A14" s="250" t="s">
        <v>327</v>
      </c>
      <c r="B14" s="266">
        <v>0.1</v>
      </c>
      <c r="C14" s="276" t="s">
        <v>192</v>
      </c>
      <c r="D14" s="276" t="s">
        <v>192</v>
      </c>
      <c r="E14" s="276" t="s">
        <v>192</v>
      </c>
      <c r="F14" s="278" t="s">
        <v>192</v>
      </c>
      <c r="G14" s="84"/>
      <c r="H14" s="162"/>
      <c r="I14" s="162"/>
    </row>
    <row r="15" spans="1:9" ht="15.4" thickTop="1" x14ac:dyDescent="0.4">
      <c r="A15" s="437"/>
      <c r="B15" s="76"/>
      <c r="C15" s="76"/>
      <c r="D15" s="76"/>
      <c r="E15" s="76"/>
      <c r="F15" s="438"/>
      <c r="H15" s="162"/>
    </row>
    <row r="16" spans="1:9" s="78" customFormat="1" ht="51" customHeight="1" thickBot="1" x14ac:dyDescent="0.4">
      <c r="A16" s="476" t="s">
        <v>525</v>
      </c>
      <c r="B16" s="477"/>
      <c r="C16" s="477"/>
      <c r="D16" s="477"/>
      <c r="E16" s="477"/>
      <c r="F16" s="478"/>
    </row>
    <row r="17" spans="1:7" ht="13.9" thickTop="1" x14ac:dyDescent="0.35"/>
    <row r="18" spans="1:7" ht="13.9" thickBot="1" x14ac:dyDescent="0.4">
      <c r="A18" s="78" t="s">
        <v>54</v>
      </c>
    </row>
    <row r="19" spans="1:7" ht="42.75" customHeight="1" thickTop="1" thickBot="1" x14ac:dyDescent="0.4">
      <c r="A19" s="465" t="s">
        <v>278</v>
      </c>
      <c r="B19" s="466"/>
      <c r="C19" s="466"/>
      <c r="D19" s="466"/>
      <c r="E19" s="466"/>
      <c r="F19" s="466"/>
      <c r="G19" s="467"/>
    </row>
    <row r="20" spans="1:7" ht="15.75" customHeight="1" x14ac:dyDescent="0.4">
      <c r="A20" s="471" t="s">
        <v>55</v>
      </c>
      <c r="B20" s="468" t="s">
        <v>56</v>
      </c>
      <c r="C20" s="469"/>
      <c r="D20" s="469"/>
      <c r="E20" s="469"/>
      <c r="F20" s="469"/>
      <c r="G20" s="470"/>
    </row>
    <row r="21" spans="1:7" s="78" customFormat="1" ht="45" customHeight="1" thickBot="1" x14ac:dyDescent="0.45">
      <c r="A21" s="472"/>
      <c r="B21" s="79" t="s">
        <v>300</v>
      </c>
      <c r="C21" s="80" t="s">
        <v>57</v>
      </c>
      <c r="D21" s="80" t="s">
        <v>58</v>
      </c>
      <c r="E21" s="81" t="s">
        <v>59</v>
      </c>
      <c r="F21" s="81" t="s">
        <v>60</v>
      </c>
      <c r="G21" s="244" t="s">
        <v>206</v>
      </c>
    </row>
    <row r="22" spans="1:7" ht="19.5" customHeight="1" x14ac:dyDescent="0.4">
      <c r="A22" s="251" t="s">
        <v>195</v>
      </c>
      <c r="B22" s="163">
        <v>0</v>
      </c>
      <c r="C22" s="163">
        <v>0</v>
      </c>
      <c r="D22" s="163">
        <v>0</v>
      </c>
      <c r="E22" s="163">
        <v>0</v>
      </c>
      <c r="F22" s="161">
        <f>SUM(B22:E22)</f>
        <v>0</v>
      </c>
      <c r="G22" s="252"/>
    </row>
    <row r="23" spans="1:7" ht="3" customHeight="1" x14ac:dyDescent="0.4">
      <c r="A23" s="246"/>
      <c r="B23" s="82"/>
      <c r="C23" s="82"/>
      <c r="D23" s="82"/>
      <c r="E23" s="82"/>
      <c r="F23" s="82"/>
      <c r="G23" s="247"/>
    </row>
    <row r="24" spans="1:7" ht="15.4" thickBot="1" x14ac:dyDescent="0.45">
      <c r="A24" s="248" t="s">
        <v>61</v>
      </c>
      <c r="B24" s="267">
        <f t="shared" ref="B24:E24" si="0">SUM(B22:B22)</f>
        <v>0</v>
      </c>
      <c r="C24" s="267">
        <f t="shared" si="0"/>
        <v>0</v>
      </c>
      <c r="D24" s="267">
        <f t="shared" si="0"/>
        <v>0</v>
      </c>
      <c r="E24" s="267">
        <f t="shared" si="0"/>
        <v>0</v>
      </c>
      <c r="F24" s="268">
        <f>SUM(B24:E24)</f>
        <v>0</v>
      </c>
      <c r="G24" s="253">
        <f>'F-1 Claims Svcs DDI Costs'!C15-'Sch B - DDI Pmnt Milestone'!F11</f>
        <v>24629852.011965089</v>
      </c>
    </row>
    <row r="25" spans="1:7" ht="15.4" thickBot="1" x14ac:dyDescent="0.45">
      <c r="A25" s="248" t="s">
        <v>62</v>
      </c>
      <c r="B25" s="83" t="e">
        <f>B24/$F$24</f>
        <v>#DIV/0!</v>
      </c>
      <c r="C25" s="83" t="e">
        <f t="shared" ref="C25:E25" si="1">C24/$F$24</f>
        <v>#DIV/0!</v>
      </c>
      <c r="D25" s="83" t="e">
        <f t="shared" si="1"/>
        <v>#DIV/0!</v>
      </c>
      <c r="E25" s="83" t="e">
        <f t="shared" si="1"/>
        <v>#DIV/0!</v>
      </c>
      <c r="F25" s="269" t="e">
        <f>SUM(B25:E25)</f>
        <v>#DIV/0!</v>
      </c>
      <c r="G25" s="252"/>
    </row>
    <row r="26" spans="1:7" ht="25.5" x14ac:dyDescent="0.35">
      <c r="A26" s="249" t="s">
        <v>328</v>
      </c>
      <c r="B26" s="270">
        <v>0.05</v>
      </c>
      <c r="C26" s="271">
        <v>0.15</v>
      </c>
      <c r="D26" s="271">
        <v>0.25</v>
      </c>
      <c r="E26" s="271">
        <v>0.1</v>
      </c>
      <c r="F26" s="292"/>
      <c r="G26" s="252"/>
    </row>
    <row r="27" spans="1:7" s="85" customFormat="1" ht="25.9" thickBot="1" x14ac:dyDescent="0.4">
      <c r="A27" s="250" t="s">
        <v>329</v>
      </c>
      <c r="B27" s="272">
        <v>0.35</v>
      </c>
      <c r="C27" s="273">
        <v>0.3</v>
      </c>
      <c r="D27" s="273">
        <v>0.5</v>
      </c>
      <c r="E27" s="273">
        <v>0.25</v>
      </c>
      <c r="F27" s="293"/>
      <c r="G27" s="254"/>
    </row>
    <row r="28" spans="1:7" s="87" customFormat="1" ht="15.75" thickTop="1" thickBot="1" x14ac:dyDescent="0.45">
      <c r="A28" s="435" t="s">
        <v>63</v>
      </c>
      <c r="B28" s="235">
        <f>F24</f>
        <v>0</v>
      </c>
      <c r="C28" s="86"/>
      <c r="D28" s="86"/>
      <c r="E28" s="86"/>
      <c r="F28" s="86"/>
      <c r="G28" s="436"/>
    </row>
    <row r="29" spans="1:7" ht="15" x14ac:dyDescent="0.4">
      <c r="A29" s="437"/>
      <c r="B29" s="76"/>
      <c r="C29" s="76"/>
      <c r="D29" s="76"/>
      <c r="E29" s="76"/>
      <c r="F29" s="76"/>
      <c r="G29" s="431"/>
    </row>
    <row r="30" spans="1:7" ht="15" customHeight="1" x14ac:dyDescent="0.35">
      <c r="A30" s="473" t="s">
        <v>526</v>
      </c>
      <c r="B30" s="474"/>
      <c r="C30" s="474"/>
      <c r="D30" s="474"/>
      <c r="E30" s="474"/>
      <c r="F30" s="474"/>
      <c r="G30" s="475"/>
    </row>
    <row r="31" spans="1:7" ht="46.5" customHeight="1" thickBot="1" x14ac:dyDescent="0.4">
      <c r="A31" s="476"/>
      <c r="B31" s="477"/>
      <c r="C31" s="477"/>
      <c r="D31" s="477"/>
      <c r="E31" s="477"/>
      <c r="F31" s="477"/>
      <c r="G31" s="478"/>
    </row>
    <row r="32" spans="1:7" ht="13.9" thickTop="1" x14ac:dyDescent="0.35"/>
    <row r="33" spans="1:7" ht="13.9" thickBot="1" x14ac:dyDescent="0.4"/>
    <row r="34" spans="1:7" ht="40.5" customHeight="1" thickTop="1" thickBot="1" x14ac:dyDescent="0.4">
      <c r="A34" s="465" t="s">
        <v>279</v>
      </c>
      <c r="B34" s="466"/>
      <c r="C34" s="466"/>
      <c r="D34" s="466"/>
      <c r="E34" s="466"/>
      <c r="F34" s="466"/>
      <c r="G34" s="467"/>
    </row>
    <row r="35" spans="1:7" ht="15.75" customHeight="1" x14ac:dyDescent="0.4">
      <c r="A35" s="471" t="s">
        <v>55</v>
      </c>
      <c r="B35" s="468" t="s">
        <v>64</v>
      </c>
      <c r="C35" s="469"/>
      <c r="D35" s="469"/>
      <c r="E35" s="469"/>
      <c r="F35" s="469"/>
      <c r="G35" s="470"/>
    </row>
    <row r="36" spans="1:7" ht="28.15" thickBot="1" x14ac:dyDescent="0.45">
      <c r="A36" s="472"/>
      <c r="B36" s="79" t="s">
        <v>300</v>
      </c>
      <c r="C36" s="80" t="s">
        <v>57</v>
      </c>
      <c r="D36" s="80" t="s">
        <v>58</v>
      </c>
      <c r="E36" s="81" t="s">
        <v>59</v>
      </c>
      <c r="F36" s="81" t="s">
        <v>65</v>
      </c>
      <c r="G36" s="244" t="s">
        <v>206</v>
      </c>
    </row>
    <row r="37" spans="1:7" ht="30.4" thickBot="1" x14ac:dyDescent="0.45">
      <c r="A37" s="255" t="s">
        <v>280</v>
      </c>
      <c r="B37" s="163">
        <v>0</v>
      </c>
      <c r="C37" s="163">
        <v>0</v>
      </c>
      <c r="D37" s="163">
        <v>0</v>
      </c>
      <c r="E37" s="163">
        <v>0</v>
      </c>
      <c r="F37" s="289">
        <f>SUM(B37:E37)</f>
        <v>0</v>
      </c>
      <c r="G37" s="283"/>
    </row>
    <row r="38" spans="1:7" ht="3" customHeight="1" thickBot="1" x14ac:dyDescent="0.45">
      <c r="A38" s="246"/>
      <c r="B38" s="279"/>
      <c r="C38" s="280"/>
      <c r="D38" s="280"/>
      <c r="E38" s="280"/>
      <c r="F38" s="281"/>
      <c r="G38" s="284"/>
    </row>
    <row r="39" spans="1:7" ht="15.4" thickBot="1" x14ac:dyDescent="0.45">
      <c r="A39" s="248" t="s">
        <v>61</v>
      </c>
      <c r="B39" s="267">
        <f>SUM(B37:B37)</f>
        <v>0</v>
      </c>
      <c r="C39" s="267">
        <f t="shared" ref="C39:E39" si="2">SUM(C37:C37)</f>
        <v>0</v>
      </c>
      <c r="D39" s="267">
        <f t="shared" si="2"/>
        <v>0</v>
      </c>
      <c r="E39" s="267">
        <f t="shared" si="2"/>
        <v>0</v>
      </c>
      <c r="F39" s="288">
        <f>SUM(B39:E39)</f>
        <v>0</v>
      </c>
      <c r="G39" s="253">
        <f>'G-1 Claims Svcs DDI Costs'!C15</f>
        <v>1125259.5791667853</v>
      </c>
    </row>
    <row r="40" spans="1:7" ht="15.4" thickBot="1" x14ac:dyDescent="0.45">
      <c r="A40" s="248" t="s">
        <v>62</v>
      </c>
      <c r="B40" s="83" t="e">
        <f>B39/$F$39</f>
        <v>#DIV/0!</v>
      </c>
      <c r="C40" s="83" t="e">
        <f t="shared" ref="C40:E40" si="3">C39/$F$39</f>
        <v>#DIV/0!</v>
      </c>
      <c r="D40" s="83" t="e">
        <f t="shared" si="3"/>
        <v>#DIV/0!</v>
      </c>
      <c r="E40" s="83" t="e">
        <f t="shared" si="3"/>
        <v>#DIV/0!</v>
      </c>
      <c r="F40" s="282" t="e">
        <f>SUM(B40:E40)</f>
        <v>#DIV/0!</v>
      </c>
      <c r="G40" s="285"/>
    </row>
    <row r="41" spans="1:7" ht="25.9" thickBot="1" x14ac:dyDescent="0.4">
      <c r="A41" s="249" t="s">
        <v>328</v>
      </c>
      <c r="B41" s="265">
        <v>0.05</v>
      </c>
      <c r="C41" s="265">
        <v>0.15</v>
      </c>
      <c r="D41" s="265">
        <v>0.25</v>
      </c>
      <c r="E41" s="265">
        <v>0.1</v>
      </c>
      <c r="F41" s="287"/>
      <c r="G41" s="252"/>
    </row>
    <row r="42" spans="1:7" ht="25.9" thickBot="1" x14ac:dyDescent="0.4">
      <c r="A42" s="250" t="s">
        <v>329</v>
      </c>
      <c r="B42" s="266">
        <v>0.35</v>
      </c>
      <c r="C42" s="266">
        <v>0.3</v>
      </c>
      <c r="D42" s="266">
        <v>0.5</v>
      </c>
      <c r="E42" s="266">
        <v>0.25</v>
      </c>
      <c r="F42" s="286"/>
      <c r="G42" s="254"/>
    </row>
    <row r="43" spans="1:7" ht="15.75" thickTop="1" thickBot="1" x14ac:dyDescent="0.45">
      <c r="A43" s="430" t="s">
        <v>66</v>
      </c>
      <c r="B43" s="236">
        <f>F39</f>
        <v>0</v>
      </c>
      <c r="C43" s="76"/>
      <c r="D43" s="76"/>
      <c r="E43" s="76"/>
      <c r="F43" s="76"/>
      <c r="G43" s="431"/>
    </row>
    <row r="44" spans="1:7" ht="15" x14ac:dyDescent="0.4">
      <c r="A44" s="434"/>
      <c r="B44" s="241"/>
      <c r="C44" s="76"/>
      <c r="D44" s="76"/>
      <c r="E44" s="76"/>
      <c r="F44" s="76"/>
      <c r="G44" s="431"/>
    </row>
    <row r="45" spans="1:7" ht="60.75" customHeight="1" thickBot="1" x14ac:dyDescent="0.4">
      <c r="A45" s="462" t="s">
        <v>335</v>
      </c>
      <c r="B45" s="463"/>
      <c r="C45" s="463"/>
      <c r="D45" s="463"/>
      <c r="E45" s="463"/>
      <c r="F45" s="463"/>
      <c r="G45" s="464"/>
    </row>
    <row r="46" spans="1:7" ht="14.25" customHeight="1" thickTop="1" x14ac:dyDescent="0.35"/>
    <row r="47" spans="1:7" ht="14.25" customHeight="1" thickBot="1" x14ac:dyDescent="0.4"/>
    <row r="48" spans="1:7" ht="42" customHeight="1" thickTop="1" thickBot="1" x14ac:dyDescent="0.4">
      <c r="A48" s="465" t="s">
        <v>281</v>
      </c>
      <c r="B48" s="466"/>
      <c r="C48" s="466"/>
      <c r="D48" s="466"/>
      <c r="E48" s="466"/>
      <c r="F48" s="466"/>
      <c r="G48" s="467"/>
    </row>
    <row r="49" spans="1:7" ht="15.75" customHeight="1" x14ac:dyDescent="0.4">
      <c r="A49" s="471" t="s">
        <v>55</v>
      </c>
      <c r="B49" s="468" t="s">
        <v>0</v>
      </c>
      <c r="C49" s="469"/>
      <c r="D49" s="469"/>
      <c r="E49" s="469"/>
      <c r="F49" s="469"/>
      <c r="G49" s="470"/>
    </row>
    <row r="50" spans="1:7" ht="28.15" thickBot="1" x14ac:dyDescent="0.45">
      <c r="A50" s="472"/>
      <c r="B50" s="79" t="s">
        <v>300</v>
      </c>
      <c r="C50" s="80" t="s">
        <v>57</v>
      </c>
      <c r="D50" s="80" t="s">
        <v>58</v>
      </c>
      <c r="E50" s="81" t="s">
        <v>59</v>
      </c>
      <c r="F50" s="81" t="s">
        <v>65</v>
      </c>
      <c r="G50" s="244" t="s">
        <v>206</v>
      </c>
    </row>
    <row r="51" spans="1:7" ht="30" x14ac:dyDescent="0.4">
      <c r="A51" s="427" t="s">
        <v>282</v>
      </c>
      <c r="B51" s="163">
        <v>0</v>
      </c>
      <c r="C51" s="163">
        <v>0</v>
      </c>
      <c r="D51" s="163">
        <v>0</v>
      </c>
      <c r="E51" s="163">
        <v>0</v>
      </c>
      <c r="F51" s="289">
        <f>SUM(B51:E51)</f>
        <v>0</v>
      </c>
      <c r="G51" s="252"/>
    </row>
    <row r="52" spans="1:7" ht="15" x14ac:dyDescent="0.4">
      <c r="A52" s="246"/>
      <c r="B52" s="88"/>
      <c r="C52" s="89"/>
      <c r="D52" s="89"/>
      <c r="E52" s="90"/>
      <c r="F52" s="90"/>
      <c r="G52" s="247"/>
    </row>
    <row r="53" spans="1:7" ht="15.4" thickBot="1" x14ac:dyDescent="0.45">
      <c r="A53" s="248" t="s">
        <v>61</v>
      </c>
      <c r="B53" s="267">
        <f>SUM(B51:B51)</f>
        <v>0</v>
      </c>
      <c r="C53" s="267">
        <f t="shared" ref="C53:E53" si="4">SUM(C51:C51)</f>
        <v>0</v>
      </c>
      <c r="D53" s="267">
        <f t="shared" si="4"/>
        <v>0</v>
      </c>
      <c r="E53" s="267">
        <f t="shared" si="4"/>
        <v>0</v>
      </c>
      <c r="F53" s="290">
        <f>SUM(B53:E53)</f>
        <v>0</v>
      </c>
      <c r="G53" s="253">
        <f>'H-1 Claims Svcs DDI Costs'!C15</f>
        <v>1418835.5</v>
      </c>
    </row>
    <row r="54" spans="1:7" ht="15.4" thickBot="1" x14ac:dyDescent="0.45">
      <c r="A54" s="248" t="s">
        <v>62</v>
      </c>
      <c r="B54" s="83" t="e">
        <f>B53/$F$53</f>
        <v>#DIV/0!</v>
      </c>
      <c r="C54" s="83" t="e">
        <f t="shared" ref="C54:E54" si="5">C53/$F$53</f>
        <v>#DIV/0!</v>
      </c>
      <c r="D54" s="83" t="e">
        <f t="shared" si="5"/>
        <v>#DIV/0!</v>
      </c>
      <c r="E54" s="83" t="e">
        <f t="shared" si="5"/>
        <v>#DIV/0!</v>
      </c>
      <c r="F54" s="291" t="e">
        <f>SUM(B54:E54)</f>
        <v>#DIV/0!</v>
      </c>
      <c r="G54" s="252"/>
    </row>
    <row r="55" spans="1:7" ht="25.9" thickBot="1" x14ac:dyDescent="0.4">
      <c r="A55" s="249" t="s">
        <v>328</v>
      </c>
      <c r="B55" s="265">
        <v>0.05</v>
      </c>
      <c r="C55" s="265">
        <v>0.15</v>
      </c>
      <c r="D55" s="265">
        <v>0.25</v>
      </c>
      <c r="E55" s="265">
        <v>0.1</v>
      </c>
      <c r="F55" s="207"/>
      <c r="G55" s="252"/>
    </row>
    <row r="56" spans="1:7" ht="25.9" thickBot="1" x14ac:dyDescent="0.4">
      <c r="A56" s="428" t="s">
        <v>329</v>
      </c>
      <c r="B56" s="265">
        <v>0.35</v>
      </c>
      <c r="C56" s="265">
        <v>0.3</v>
      </c>
      <c r="D56" s="265">
        <v>0.5</v>
      </c>
      <c r="E56" s="265">
        <v>0.25</v>
      </c>
      <c r="F56" s="234"/>
      <c r="G56" s="429"/>
    </row>
    <row r="57" spans="1:7" ht="15.4" thickBot="1" x14ac:dyDescent="0.45">
      <c r="A57" s="430" t="s">
        <v>66</v>
      </c>
      <c r="B57" s="235">
        <f>F53</f>
        <v>0</v>
      </c>
      <c r="C57" s="76"/>
      <c r="D57" s="76"/>
      <c r="E57" s="76"/>
      <c r="F57" s="76"/>
      <c r="G57" s="431"/>
    </row>
    <row r="58" spans="1:7" ht="15" x14ac:dyDescent="0.4">
      <c r="A58" s="434"/>
      <c r="B58" s="242"/>
      <c r="C58" s="76"/>
      <c r="D58" s="76"/>
      <c r="E58" s="76"/>
      <c r="F58" s="76"/>
      <c r="G58" s="431"/>
    </row>
    <row r="59" spans="1:7" ht="61.5" customHeight="1" thickBot="1" x14ac:dyDescent="0.4">
      <c r="A59" s="462" t="s">
        <v>334</v>
      </c>
      <c r="B59" s="463"/>
      <c r="C59" s="463"/>
      <c r="D59" s="463"/>
      <c r="E59" s="463"/>
      <c r="F59" s="463"/>
      <c r="G59" s="464"/>
    </row>
    <row r="60" spans="1:7" ht="13.9" thickTop="1" x14ac:dyDescent="0.35"/>
    <row r="61" spans="1:7" ht="13.9" thickBot="1" x14ac:dyDescent="0.4"/>
    <row r="62" spans="1:7" ht="42" customHeight="1" thickTop="1" thickBot="1" x14ac:dyDescent="0.4">
      <c r="A62" s="465" t="s">
        <v>283</v>
      </c>
      <c r="B62" s="466"/>
      <c r="C62" s="466"/>
      <c r="D62" s="466"/>
      <c r="E62" s="466"/>
      <c r="F62" s="466"/>
      <c r="G62" s="467"/>
    </row>
    <row r="63" spans="1:7" ht="15.75" customHeight="1" x14ac:dyDescent="0.4">
      <c r="A63" s="471" t="s">
        <v>55</v>
      </c>
      <c r="B63" s="468" t="s">
        <v>0</v>
      </c>
      <c r="C63" s="469"/>
      <c r="D63" s="469"/>
      <c r="E63" s="469"/>
      <c r="F63" s="469"/>
      <c r="G63" s="470"/>
    </row>
    <row r="64" spans="1:7" ht="28.15" thickBot="1" x14ac:dyDescent="0.45">
      <c r="A64" s="472"/>
      <c r="B64" s="79" t="s">
        <v>301</v>
      </c>
      <c r="C64" s="80" t="s">
        <v>57</v>
      </c>
      <c r="D64" s="80" t="s">
        <v>58</v>
      </c>
      <c r="E64" s="81" t="s">
        <v>59</v>
      </c>
      <c r="F64" s="81" t="s">
        <v>65</v>
      </c>
      <c r="G64" s="244" t="s">
        <v>206</v>
      </c>
    </row>
    <row r="65" spans="1:7" ht="30" x14ac:dyDescent="0.4">
      <c r="A65" s="427" t="s">
        <v>284</v>
      </c>
      <c r="B65" s="163">
        <v>0</v>
      </c>
      <c r="C65" s="163">
        <v>0</v>
      </c>
      <c r="D65" s="163">
        <v>0</v>
      </c>
      <c r="E65" s="163">
        <v>0</v>
      </c>
      <c r="F65" s="289">
        <f>SUM(B65:E65)</f>
        <v>0</v>
      </c>
      <c r="G65" s="252"/>
    </row>
    <row r="66" spans="1:7" ht="15" x14ac:dyDescent="0.4">
      <c r="A66" s="246"/>
      <c r="B66" s="88"/>
      <c r="C66" s="89"/>
      <c r="D66" s="89"/>
      <c r="E66" s="90"/>
      <c r="F66" s="90"/>
      <c r="G66" s="247"/>
    </row>
    <row r="67" spans="1:7" ht="15.4" thickBot="1" x14ac:dyDescent="0.45">
      <c r="A67" s="248" t="s">
        <v>61</v>
      </c>
      <c r="B67" s="267">
        <f>SUM(B65:B65)</f>
        <v>0</v>
      </c>
      <c r="C67" s="267">
        <f t="shared" ref="C67:E67" si="6">SUM(C65:C65)</f>
        <v>0</v>
      </c>
      <c r="D67" s="267">
        <f t="shared" si="6"/>
        <v>0</v>
      </c>
      <c r="E67" s="267">
        <f t="shared" si="6"/>
        <v>0</v>
      </c>
      <c r="F67" s="290">
        <f>SUM(B67:E67)</f>
        <v>0</v>
      </c>
      <c r="G67" s="253">
        <f>'I-1 Claims Svcs DDI Costs'!C15</f>
        <v>715934.27839999995</v>
      </c>
    </row>
    <row r="68" spans="1:7" ht="15.4" thickBot="1" x14ac:dyDescent="0.45">
      <c r="A68" s="248" t="s">
        <v>62</v>
      </c>
      <c r="B68" s="83" t="e">
        <f>B67/$F$67</f>
        <v>#DIV/0!</v>
      </c>
      <c r="C68" s="83" t="e">
        <f>C67/$F$67</f>
        <v>#DIV/0!</v>
      </c>
      <c r="D68" s="83" t="e">
        <f>D67/$F$67</f>
        <v>#DIV/0!</v>
      </c>
      <c r="E68" s="83" t="e">
        <f>E67/$F$67</f>
        <v>#DIV/0!</v>
      </c>
      <c r="F68" s="291" t="e">
        <f>SUM(B68:E68)</f>
        <v>#DIV/0!</v>
      </c>
      <c r="G68" s="252"/>
    </row>
    <row r="69" spans="1:7" ht="25.9" thickBot="1" x14ac:dyDescent="0.4">
      <c r="A69" s="249" t="s">
        <v>328</v>
      </c>
      <c r="B69" s="265">
        <v>0.05</v>
      </c>
      <c r="C69" s="265">
        <v>0.15</v>
      </c>
      <c r="D69" s="265">
        <v>0.25</v>
      </c>
      <c r="E69" s="265">
        <v>0.1</v>
      </c>
      <c r="F69" s="207"/>
      <c r="G69" s="252"/>
    </row>
    <row r="70" spans="1:7" ht="25.9" thickBot="1" x14ac:dyDescent="0.4">
      <c r="A70" s="428" t="s">
        <v>329</v>
      </c>
      <c r="B70" s="265">
        <v>0.35</v>
      </c>
      <c r="C70" s="265">
        <v>0.3</v>
      </c>
      <c r="D70" s="265">
        <v>0.5</v>
      </c>
      <c r="E70" s="265">
        <v>0.25</v>
      </c>
      <c r="F70" s="234"/>
      <c r="G70" s="429"/>
    </row>
    <row r="71" spans="1:7" ht="15.4" thickBot="1" x14ac:dyDescent="0.45">
      <c r="A71" s="430" t="s">
        <v>66</v>
      </c>
      <c r="B71" s="235">
        <f>F67</f>
        <v>0</v>
      </c>
      <c r="C71" s="76"/>
      <c r="D71" s="76"/>
      <c r="E71" s="76"/>
      <c r="F71" s="76"/>
      <c r="G71" s="431"/>
    </row>
    <row r="72" spans="1:7" x14ac:dyDescent="0.35">
      <c r="A72" s="432"/>
      <c r="B72" s="433"/>
      <c r="C72" s="433"/>
      <c r="D72" s="433"/>
      <c r="E72" s="433"/>
      <c r="F72" s="433"/>
      <c r="G72" s="431"/>
    </row>
    <row r="73" spans="1:7" ht="62.25" customHeight="1" thickBot="1" x14ac:dyDescent="0.4">
      <c r="A73" s="462" t="s">
        <v>379</v>
      </c>
      <c r="B73" s="463"/>
      <c r="C73" s="463"/>
      <c r="D73" s="463"/>
      <c r="E73" s="463"/>
      <c r="F73" s="463"/>
      <c r="G73" s="464"/>
    </row>
    <row r="74" spans="1:7" ht="13.9" thickTop="1" x14ac:dyDescent="0.35"/>
    <row r="75" spans="1:7" ht="13.9" thickBot="1" x14ac:dyDescent="0.4"/>
    <row r="76" spans="1:7" ht="42" customHeight="1" thickTop="1" thickBot="1" x14ac:dyDescent="0.4">
      <c r="A76" s="465" t="s">
        <v>464</v>
      </c>
      <c r="B76" s="466"/>
      <c r="C76" s="466"/>
      <c r="D76" s="466"/>
      <c r="E76" s="466"/>
      <c r="F76" s="466"/>
      <c r="G76" s="467"/>
    </row>
    <row r="77" spans="1:7" ht="15.75" customHeight="1" x14ac:dyDescent="0.4">
      <c r="A77" s="471" t="s">
        <v>55</v>
      </c>
      <c r="B77" s="468" t="s">
        <v>0</v>
      </c>
      <c r="C77" s="469"/>
      <c r="D77" s="469"/>
      <c r="E77" s="469"/>
      <c r="F77" s="469"/>
      <c r="G77" s="470"/>
    </row>
    <row r="78" spans="1:7" ht="28.15" thickBot="1" x14ac:dyDescent="0.45">
      <c r="A78" s="472"/>
      <c r="B78" s="79" t="s">
        <v>301</v>
      </c>
      <c r="C78" s="80" t="s">
        <v>57</v>
      </c>
      <c r="D78" s="80" t="s">
        <v>58</v>
      </c>
      <c r="E78" s="81" t="s">
        <v>59</v>
      </c>
      <c r="F78" s="81" t="s">
        <v>65</v>
      </c>
      <c r="G78" s="244" t="s">
        <v>206</v>
      </c>
    </row>
    <row r="79" spans="1:7" ht="30" x14ac:dyDescent="0.4">
      <c r="A79" s="427" t="s">
        <v>465</v>
      </c>
      <c r="B79" s="163">
        <v>0</v>
      </c>
      <c r="C79" s="163">
        <v>0</v>
      </c>
      <c r="D79" s="163">
        <v>0</v>
      </c>
      <c r="E79" s="163">
        <v>0</v>
      </c>
      <c r="F79" s="289">
        <f>SUM(B79:E79)</f>
        <v>0</v>
      </c>
      <c r="G79" s="252"/>
    </row>
    <row r="80" spans="1:7" ht="15" x14ac:dyDescent="0.4">
      <c r="A80" s="246"/>
      <c r="B80" s="88"/>
      <c r="C80" s="89"/>
      <c r="D80" s="89"/>
      <c r="E80" s="90"/>
      <c r="F80" s="90"/>
      <c r="G80" s="247"/>
    </row>
    <row r="81" spans="1:7" ht="15.4" thickBot="1" x14ac:dyDescent="0.45">
      <c r="A81" s="248" t="s">
        <v>61</v>
      </c>
      <c r="B81" s="267">
        <f>SUM(B79:B79)</f>
        <v>0</v>
      </c>
      <c r="C81" s="267">
        <f t="shared" ref="C81:E81" si="7">SUM(C79:C79)</f>
        <v>0</v>
      </c>
      <c r="D81" s="267">
        <f t="shared" si="7"/>
        <v>0</v>
      </c>
      <c r="E81" s="267">
        <f t="shared" si="7"/>
        <v>0</v>
      </c>
      <c r="F81" s="290">
        <f>SUM(B81:E81)</f>
        <v>0</v>
      </c>
      <c r="G81" s="253">
        <f>'M-1 Claims Svcs DDI Costs'!C15</f>
        <v>0</v>
      </c>
    </row>
    <row r="82" spans="1:7" ht="15.4" thickBot="1" x14ac:dyDescent="0.45">
      <c r="A82" s="248" t="s">
        <v>62</v>
      </c>
      <c r="B82" s="83" t="e">
        <f>B81/$F$81</f>
        <v>#DIV/0!</v>
      </c>
      <c r="C82" s="83" t="e">
        <f>C81/$F$81</f>
        <v>#DIV/0!</v>
      </c>
      <c r="D82" s="83" t="e">
        <f>D81/$F$81</f>
        <v>#DIV/0!</v>
      </c>
      <c r="E82" s="83" t="e">
        <f>E81/$F$81</f>
        <v>#DIV/0!</v>
      </c>
      <c r="F82" s="291" t="e">
        <f>SUM(B82:E82)</f>
        <v>#DIV/0!</v>
      </c>
      <c r="G82" s="252"/>
    </row>
    <row r="83" spans="1:7" ht="25.9" thickBot="1" x14ac:dyDescent="0.4">
      <c r="A83" s="249" t="s">
        <v>328</v>
      </c>
      <c r="B83" s="265">
        <v>0.05</v>
      </c>
      <c r="C83" s="265">
        <v>0.15</v>
      </c>
      <c r="D83" s="265">
        <v>0.25</v>
      </c>
      <c r="E83" s="265">
        <v>0.1</v>
      </c>
      <c r="F83" s="207"/>
      <c r="G83" s="252"/>
    </row>
    <row r="84" spans="1:7" ht="25.9" thickBot="1" x14ac:dyDescent="0.4">
      <c r="A84" s="428" t="s">
        <v>329</v>
      </c>
      <c r="B84" s="265">
        <v>0.35</v>
      </c>
      <c r="C84" s="265">
        <v>0.3</v>
      </c>
      <c r="D84" s="265">
        <v>0.5</v>
      </c>
      <c r="E84" s="265">
        <v>0.25</v>
      </c>
      <c r="F84" s="234"/>
      <c r="G84" s="429"/>
    </row>
    <row r="85" spans="1:7" ht="15.4" thickBot="1" x14ac:dyDescent="0.45">
      <c r="A85" s="430" t="s">
        <v>66</v>
      </c>
      <c r="B85" s="235">
        <f>F81</f>
        <v>0</v>
      </c>
      <c r="C85" s="76"/>
      <c r="D85" s="76"/>
      <c r="E85" s="76"/>
      <c r="F85" s="76"/>
      <c r="G85" s="431"/>
    </row>
    <row r="86" spans="1:7" x14ac:dyDescent="0.35">
      <c r="A86" s="432"/>
      <c r="B86" s="433"/>
      <c r="C86" s="433"/>
      <c r="D86" s="433"/>
      <c r="E86" s="433"/>
      <c r="F86" s="433"/>
      <c r="G86" s="431"/>
    </row>
    <row r="87" spans="1:7" ht="62.25" customHeight="1" thickBot="1" x14ac:dyDescent="0.4">
      <c r="A87" s="462" t="s">
        <v>466</v>
      </c>
      <c r="B87" s="463"/>
      <c r="C87" s="463"/>
      <c r="D87" s="463"/>
      <c r="E87" s="463"/>
      <c r="F87" s="463"/>
      <c r="G87" s="464"/>
    </row>
    <row r="88" spans="1:7" ht="13.9" thickTop="1" x14ac:dyDescent="0.35"/>
  </sheetData>
  <mergeCells count="26">
    <mergeCell ref="A76:G76"/>
    <mergeCell ref="A77:A78"/>
    <mergeCell ref="B77:G77"/>
    <mergeCell ref="A87:G87"/>
    <mergeCell ref="B35:G35"/>
    <mergeCell ref="A45:G45"/>
    <mergeCell ref="A63:A64"/>
    <mergeCell ref="A49:A50"/>
    <mergeCell ref="A62:G62"/>
    <mergeCell ref="B63:G63"/>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s>
  <conditionalFormatting sqref="B12">
    <cfRule type="cellIs" dxfId="71" priority="69" operator="between">
      <formula>0.05</formula>
      <formula>0.35</formula>
    </cfRule>
    <cfRule type="cellIs" dxfId="70" priority="70" operator="notBetween">
      <formula>0.05</formula>
      <formula>0.35</formula>
    </cfRule>
  </conditionalFormatting>
  <conditionalFormatting sqref="G24">
    <cfRule type="cellIs" dxfId="69" priority="61" operator="equal">
      <formula>F24</formula>
    </cfRule>
    <cfRule type="cellIs" dxfId="68" priority="62" operator="notEqual">
      <formula>F24</formula>
    </cfRule>
  </conditionalFormatting>
  <conditionalFormatting sqref="G53">
    <cfRule type="cellIs" dxfId="67" priority="57" operator="equal">
      <formula>F53</formula>
    </cfRule>
    <cfRule type="cellIs" dxfId="66" priority="58" operator="notEqual">
      <formula>F53</formula>
    </cfRule>
  </conditionalFormatting>
  <conditionalFormatting sqref="G67">
    <cfRule type="cellIs" dxfId="65" priority="55" operator="equal">
      <formula>F67</formula>
    </cfRule>
    <cfRule type="cellIs" dxfId="64" priority="56" operator="notEqual">
      <formula>F67</formula>
    </cfRule>
  </conditionalFormatting>
  <conditionalFormatting sqref="G39">
    <cfRule type="cellIs" dxfId="63" priority="53" operator="equal">
      <formula>F39</formula>
    </cfRule>
    <cfRule type="cellIs" dxfId="62" priority="54" operator="notEqual">
      <formula>F39</formula>
    </cfRule>
  </conditionalFormatting>
  <conditionalFormatting sqref="B82">
    <cfRule type="cellIs" dxfId="61" priority="45" operator="between">
      <formula>0.05</formula>
      <formula>0.35</formula>
    </cfRule>
    <cfRule type="cellIs" dxfId="60" priority="46" operator="notBetween">
      <formula>0.05</formula>
      <formula>0.35</formula>
    </cfRule>
  </conditionalFormatting>
  <conditionalFormatting sqref="G81">
    <cfRule type="cellIs" dxfId="59" priority="43" operator="equal">
      <formula>F81</formula>
    </cfRule>
    <cfRule type="cellIs" dxfId="58" priority="44" operator="notEqual">
      <formula>F81</formula>
    </cfRule>
  </conditionalFormatting>
  <conditionalFormatting sqref="C82">
    <cfRule type="cellIs" dxfId="57" priority="41" operator="between">
      <formula>0.15</formula>
      <formula>0.3</formula>
    </cfRule>
    <cfRule type="cellIs" dxfId="56" priority="42" operator="notBetween">
      <formula>0.15</formula>
      <formula>0.3</formula>
    </cfRule>
  </conditionalFormatting>
  <conditionalFormatting sqref="D82">
    <cfRule type="cellIs" dxfId="55" priority="35" operator="between">
      <formula>0.25</formula>
      <formula>0.5</formula>
    </cfRule>
    <cfRule type="cellIs" dxfId="54" priority="36" operator="notBetween">
      <formula>0.25</formula>
      <formula>0.5</formula>
    </cfRule>
  </conditionalFormatting>
  <conditionalFormatting sqref="E82">
    <cfRule type="cellIs" dxfId="53" priority="33" operator="between">
      <formula>0.1</formula>
      <formula>0.25</formula>
    </cfRule>
    <cfRule type="cellIs" dxfId="52" priority="34" operator="notBetween">
      <formula>0.1</formula>
      <formula>0.25</formula>
    </cfRule>
  </conditionalFormatting>
  <conditionalFormatting sqref="B68">
    <cfRule type="cellIs" dxfId="51" priority="31" operator="between">
      <formula>0.05</formula>
      <formula>0.35</formula>
    </cfRule>
    <cfRule type="cellIs" dxfId="50" priority="32" operator="notBetween">
      <formula>0.05</formula>
      <formula>0.35</formula>
    </cfRule>
  </conditionalFormatting>
  <conditionalFormatting sqref="B54">
    <cfRule type="cellIs" dxfId="49" priority="29" operator="between">
      <formula>0.05</formula>
      <formula>0.35</formula>
    </cfRule>
    <cfRule type="cellIs" dxfId="48" priority="30" operator="notBetween">
      <formula>0.05</formula>
      <formula>0.35</formula>
    </cfRule>
  </conditionalFormatting>
  <conditionalFormatting sqref="B40">
    <cfRule type="cellIs" dxfId="47" priority="27" operator="between">
      <formula>0.05</formula>
      <formula>0.35</formula>
    </cfRule>
    <cfRule type="cellIs" dxfId="46" priority="28" operator="notBetween">
      <formula>0.05</formula>
      <formula>0.35</formula>
    </cfRule>
  </conditionalFormatting>
  <conditionalFormatting sqref="B25">
    <cfRule type="cellIs" dxfId="45" priority="25" operator="between">
      <formula>0.05</formula>
      <formula>0.35</formula>
    </cfRule>
    <cfRule type="cellIs" dxfId="44" priority="26" operator="notBetween">
      <formula>0.05</formula>
      <formula>0.35</formula>
    </cfRule>
  </conditionalFormatting>
  <conditionalFormatting sqref="C68">
    <cfRule type="cellIs" dxfId="43" priority="23" operator="between">
      <formula>0.15</formula>
      <formula>0.3</formula>
    </cfRule>
    <cfRule type="cellIs" dxfId="42" priority="24" operator="notBetween">
      <formula>0.15</formula>
      <formula>0.3</formula>
    </cfRule>
  </conditionalFormatting>
  <conditionalFormatting sqref="C54">
    <cfRule type="cellIs" dxfId="41" priority="21" operator="between">
      <formula>0.15</formula>
      <formula>0.3</formula>
    </cfRule>
    <cfRule type="cellIs" dxfId="40" priority="22" operator="notBetween">
      <formula>0.15</formula>
      <formula>0.3</formula>
    </cfRule>
  </conditionalFormatting>
  <conditionalFormatting sqref="C40">
    <cfRule type="cellIs" dxfId="39" priority="19" operator="between">
      <formula>0.15</formula>
      <formula>0.3</formula>
    </cfRule>
    <cfRule type="cellIs" dxfId="38" priority="20" operator="notBetween">
      <formula>0.15</formula>
      <formula>0.3</formula>
    </cfRule>
  </conditionalFormatting>
  <conditionalFormatting sqref="C25">
    <cfRule type="cellIs" dxfId="37" priority="17" operator="between">
      <formula>0.15</formula>
      <formula>0.3</formula>
    </cfRule>
    <cfRule type="cellIs" dxfId="36" priority="18" operator="notBetween">
      <formula>0.15</formula>
      <formula>0.3</formula>
    </cfRule>
  </conditionalFormatting>
  <conditionalFormatting sqref="D68">
    <cfRule type="cellIs" dxfId="35" priority="15" operator="between">
      <formula>0.25</formula>
      <formula>0.5</formula>
    </cfRule>
    <cfRule type="cellIs" dxfId="34" priority="16" operator="notBetween">
      <formula>0.25</formula>
      <formula>0.5</formula>
    </cfRule>
  </conditionalFormatting>
  <conditionalFormatting sqref="D54">
    <cfRule type="cellIs" dxfId="33" priority="13" operator="between">
      <formula>0.25</formula>
      <formula>0.5</formula>
    </cfRule>
    <cfRule type="cellIs" dxfId="32" priority="14" operator="notBetween">
      <formula>0.25</formula>
      <formula>0.5</formula>
    </cfRule>
  </conditionalFormatting>
  <conditionalFormatting sqref="D40">
    <cfRule type="cellIs" dxfId="31" priority="11" operator="between">
      <formula>0.25</formula>
      <formula>0.5</formula>
    </cfRule>
    <cfRule type="cellIs" dxfId="30" priority="12" operator="notBetween">
      <formula>0.25</formula>
      <formula>0.5</formula>
    </cfRule>
  </conditionalFormatting>
  <conditionalFormatting sqref="D25">
    <cfRule type="cellIs" dxfId="29" priority="9" operator="between">
      <formula>0.25</formula>
      <formula>0.5</formula>
    </cfRule>
    <cfRule type="cellIs" dxfId="28" priority="10" operator="notBetween">
      <formula>0.25</formula>
      <formula>0.5</formula>
    </cfRule>
  </conditionalFormatting>
  <conditionalFormatting sqref="E68">
    <cfRule type="cellIs" dxfId="27" priority="7" operator="between">
      <formula>0.1</formula>
      <formula>0.25</formula>
    </cfRule>
    <cfRule type="cellIs" dxfId="26" priority="8" operator="notBetween">
      <formula>0.1</formula>
      <formula>0.25</formula>
    </cfRule>
  </conditionalFormatting>
  <conditionalFormatting sqref="E54">
    <cfRule type="cellIs" dxfId="25" priority="5" operator="between">
      <formula>0.1</formula>
      <formula>0.25</formula>
    </cfRule>
    <cfRule type="cellIs" dxfId="24" priority="6" operator="notBetween">
      <formula>0.1</formula>
      <formula>0.25</formula>
    </cfRule>
  </conditionalFormatting>
  <conditionalFormatting sqref="E40">
    <cfRule type="cellIs" dxfId="23" priority="3" operator="between">
      <formula>0.1</formula>
      <formula>0.25</formula>
    </cfRule>
    <cfRule type="cellIs" dxfId="22" priority="4" operator="notBetween">
      <formula>0.1</formula>
      <formula>0.25</formula>
    </cfRule>
  </conditionalFormatting>
  <conditionalFormatting sqref="E25">
    <cfRule type="cellIs" dxfId="21" priority="1" operator="between">
      <formula>0.1</formula>
      <formula>0.25</formula>
    </cfRule>
    <cfRule type="cellIs" dxfId="20" priority="2" operator="notBetween">
      <formula>0.1</formula>
      <formula>0.25</formula>
    </cfRule>
  </conditionalFormatting>
  <pageMargins left="0.25" right="0.25" top="0.75" bottom="0.75" header="0.3" footer="0.3"/>
  <pageSetup scale="65" fitToHeight="0" orientation="landscape" r:id="rId1"/>
  <headerFooter>
    <oddFooter>&amp;L&amp;F&amp;C&amp;A&amp;Rpage &amp;P of &amp;N</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28"/>
  <sheetViews>
    <sheetView topLeftCell="C1" zoomScale="85" zoomScaleNormal="85" workbookViewId="0">
      <selection activeCell="Q13" sqref="Q13"/>
    </sheetView>
  </sheetViews>
  <sheetFormatPr defaultColWidth="9.1328125" defaultRowHeight="13.5" x14ac:dyDescent="0.35"/>
  <cols>
    <col min="1" max="1" width="57.86328125" style="1" customWidth="1"/>
    <col min="2" max="2" width="14.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86328125"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494</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49" t="s">
        <v>374</v>
      </c>
      <c r="B3" s="549"/>
      <c r="C3" s="549"/>
      <c r="D3" s="549"/>
      <c r="E3" s="549"/>
      <c r="F3" s="549"/>
      <c r="G3" s="549"/>
      <c r="H3" s="549"/>
      <c r="I3" s="549"/>
      <c r="J3" s="549"/>
      <c r="K3" s="549"/>
      <c r="L3" s="549"/>
      <c r="M3" s="549"/>
      <c r="N3" s="549"/>
      <c r="O3" s="549"/>
      <c r="P3" s="549"/>
      <c r="Q3" s="549"/>
      <c r="R3" s="356"/>
      <c r="S3" s="357"/>
      <c r="T3" s="357"/>
    </row>
    <row r="5" spans="1:26" ht="13.9" thickBot="1" x14ac:dyDescent="0.4"/>
    <row r="6" spans="1:26" ht="14.25" customHeight="1" x14ac:dyDescent="0.4">
      <c r="A6" s="550" t="s">
        <v>298</v>
      </c>
      <c r="B6" s="551"/>
      <c r="C6" s="551"/>
      <c r="D6" s="551"/>
      <c r="E6" s="551"/>
      <c r="F6" s="551"/>
      <c r="G6" s="551"/>
      <c r="H6" s="551"/>
      <c r="I6" s="551"/>
      <c r="J6" s="551"/>
      <c r="K6" s="551"/>
      <c r="L6" s="551"/>
      <c r="M6" s="551"/>
      <c r="N6" s="551"/>
      <c r="O6" s="551"/>
      <c r="P6" s="551"/>
      <c r="Q6" s="552"/>
      <c r="R6" s="243"/>
    </row>
    <row r="7" spans="1:26" x14ac:dyDescent="0.35">
      <c r="A7" s="46"/>
      <c r="Q7" s="295"/>
      <c r="R7" s="46"/>
    </row>
    <row r="8" spans="1:26" ht="13.9" x14ac:dyDescent="0.4">
      <c r="A8" s="517"/>
      <c r="B8" s="558"/>
      <c r="C8" s="339"/>
      <c r="D8" s="553" t="s">
        <v>9</v>
      </c>
      <c r="E8" s="554"/>
      <c r="F8" s="553" t="s">
        <v>10</v>
      </c>
      <c r="G8" s="554"/>
      <c r="H8" s="553" t="s">
        <v>11</v>
      </c>
      <c r="I8" s="554"/>
      <c r="J8" s="553" t="s">
        <v>12</v>
      </c>
      <c r="K8" s="554"/>
      <c r="L8" s="553" t="s">
        <v>13</v>
      </c>
      <c r="M8" s="554"/>
      <c r="N8" s="553" t="s">
        <v>14</v>
      </c>
      <c r="O8" s="554"/>
      <c r="P8" s="553" t="s">
        <v>15</v>
      </c>
      <c r="Q8" s="555"/>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17"/>
      <c r="B10" s="558"/>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39" t="s">
        <v>44</v>
      </c>
      <c r="B11" s="568"/>
      <c r="C11" s="541"/>
      <c r="D11" s="561">
        <f>+IF('Participating State'!$B$17="Yes",IF('Participating State'!C7&gt;0,'Participating State'!$E$21,0),0)</f>
        <v>0</v>
      </c>
      <c r="E11" s="562"/>
      <c r="F11" s="561">
        <f>+IF('Participating State'!$B$17="Yes",IF('Participating State'!E7&gt;0,'Participating State'!$E$21,0),0)</f>
        <v>0</v>
      </c>
      <c r="G11" s="562"/>
      <c r="H11" s="561">
        <f>+IF('Participating State'!$B$17="Yes",IF('Participating State'!G7&gt;0,'Participating State'!$E$21,0),0)</f>
        <v>0</v>
      </c>
      <c r="I11" s="562"/>
      <c r="J11" s="561">
        <f>+IF('Participating State'!$B$17="Yes",IF('Participating State'!I7&gt;0,'Participating State'!$E$21,0),0)</f>
        <v>0</v>
      </c>
      <c r="K11" s="562"/>
      <c r="L11" s="561">
        <f>+IF('Participating State'!$B$17="Yes",IF('Participating State'!K7&gt;0,'Participating State'!$E$21,0),0)</f>
        <v>0</v>
      </c>
      <c r="M11" s="562"/>
      <c r="N11" s="561">
        <f>+IF('Participating State'!$B$17="Yes",IF('Participating State'!M7&gt;0,'Participating State'!$E$21,0),0)</f>
        <v>0</v>
      </c>
      <c r="O11" s="562"/>
      <c r="P11" s="556">
        <f>+IF('Participating State'!$B$17="Yes",IF('Participating State'!O7&gt;0,'Participating State'!$E$21,0),0)</f>
        <v>0</v>
      </c>
      <c r="Q11" s="557"/>
      <c r="R11" s="358"/>
    </row>
    <row r="12" spans="1:26" s="294" customFormat="1" ht="23.65" x14ac:dyDescent="0.4">
      <c r="A12" s="537"/>
      <c r="B12" s="570"/>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17" t="s">
        <v>42</v>
      </c>
      <c r="B13" s="558"/>
      <c r="C13" s="518"/>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17" t="s">
        <v>375</v>
      </c>
      <c r="B14" s="558"/>
      <c r="C14" s="518"/>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9" t="s">
        <v>376</v>
      </c>
      <c r="B16" s="560"/>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State'!$B$17="Yes",'Participating State'!B8,0)</f>
        <v>0</v>
      </c>
      <c r="Q19" s="295"/>
      <c r="R19" s="46"/>
    </row>
    <row r="20" spans="1:18" ht="13.9" x14ac:dyDescent="0.4">
      <c r="A20" s="325" t="s">
        <v>46</v>
      </c>
      <c r="B20" s="326">
        <f>+IF('Participating State'!$B$17="Yes",'Participating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69" t="s">
        <v>418</v>
      </c>
      <c r="B28" s="569"/>
      <c r="C28" s="569"/>
      <c r="D28" s="569"/>
      <c r="E28" s="569"/>
      <c r="F28" s="569"/>
      <c r="G28" s="569"/>
      <c r="H28" s="569"/>
      <c r="I28" s="569"/>
      <c r="J28" s="569"/>
      <c r="K28" s="569"/>
      <c r="L28" s="569"/>
      <c r="M28" s="569"/>
      <c r="N28" s="569"/>
      <c r="O28" s="569"/>
      <c r="P28" s="569"/>
      <c r="Q28" s="569"/>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scale="43"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37"/>
  <sheetViews>
    <sheetView topLeftCell="B1" zoomScale="85" zoomScaleNormal="85" workbookViewId="0">
      <selection activeCell="P13" sqref="P13:P21"/>
    </sheetView>
  </sheetViews>
  <sheetFormatPr defaultColWidth="9.1328125" defaultRowHeight="13.5" x14ac:dyDescent="0.35"/>
  <cols>
    <col min="1" max="1" width="47.3984375" style="1" customWidth="1"/>
    <col min="2" max="2" width="15.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86328125" style="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494</v>
      </c>
      <c r="B1" s="456"/>
      <c r="C1" s="456"/>
      <c r="D1" s="456"/>
      <c r="E1" s="456"/>
      <c r="F1" s="456"/>
      <c r="G1" s="456"/>
      <c r="H1" s="456"/>
      <c r="I1" s="456"/>
      <c r="J1" s="456"/>
      <c r="K1" s="456"/>
      <c r="L1" s="456"/>
      <c r="M1" s="456"/>
      <c r="N1" s="456"/>
      <c r="O1" s="456"/>
      <c r="P1" s="456"/>
      <c r="Q1" s="456"/>
      <c r="R1" s="456"/>
    </row>
    <row r="3" spans="1:21" ht="36.75" customHeight="1" x14ac:dyDescent="0.5">
      <c r="A3" s="549" t="s">
        <v>382</v>
      </c>
      <c r="B3" s="549"/>
      <c r="C3" s="549"/>
      <c r="D3" s="549"/>
      <c r="E3" s="549"/>
      <c r="F3" s="549"/>
      <c r="G3" s="549"/>
      <c r="H3" s="549"/>
      <c r="I3" s="549"/>
      <c r="J3" s="549"/>
      <c r="K3" s="549"/>
      <c r="L3" s="549"/>
      <c r="M3" s="549"/>
      <c r="N3" s="549"/>
      <c r="O3" s="549"/>
      <c r="P3" s="549"/>
      <c r="Q3" s="549"/>
      <c r="R3" s="549"/>
      <c r="S3" s="356"/>
      <c r="T3" s="356"/>
      <c r="U3" s="356"/>
    </row>
    <row r="5" spans="1:21" ht="13.9" thickBot="1" x14ac:dyDescent="0.4"/>
    <row r="6" spans="1:21" ht="14.25" customHeight="1" x14ac:dyDescent="0.4">
      <c r="A6" s="550" t="s">
        <v>383</v>
      </c>
      <c r="B6" s="551"/>
      <c r="C6" s="551"/>
      <c r="D6" s="551"/>
      <c r="E6" s="551"/>
      <c r="F6" s="551"/>
      <c r="G6" s="551"/>
      <c r="H6" s="551"/>
      <c r="I6" s="551"/>
      <c r="J6" s="551"/>
      <c r="K6" s="551"/>
      <c r="L6" s="551"/>
      <c r="M6" s="551"/>
      <c r="N6" s="551"/>
      <c r="O6" s="551"/>
      <c r="P6" s="551"/>
      <c r="Q6" s="551"/>
      <c r="R6" s="552"/>
    </row>
    <row r="7" spans="1:21" x14ac:dyDescent="0.35">
      <c r="A7" s="46"/>
      <c r="R7" s="295"/>
    </row>
    <row r="8" spans="1:21" ht="13.9" x14ac:dyDescent="0.4">
      <c r="A8" s="46"/>
      <c r="D8" s="553" t="s">
        <v>9</v>
      </c>
      <c r="E8" s="554"/>
      <c r="F8" s="553" t="s">
        <v>10</v>
      </c>
      <c r="G8" s="554"/>
      <c r="H8" s="553" t="s">
        <v>11</v>
      </c>
      <c r="I8" s="554"/>
      <c r="J8" s="553" t="s">
        <v>12</v>
      </c>
      <c r="K8" s="554"/>
      <c r="L8" s="553" t="s">
        <v>13</v>
      </c>
      <c r="M8" s="554"/>
      <c r="N8" s="553" t="s">
        <v>14</v>
      </c>
      <c r="O8" s="554"/>
      <c r="P8" s="553" t="s">
        <v>15</v>
      </c>
      <c r="Q8" s="555"/>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17" t="s">
        <v>105</v>
      </c>
      <c r="B10" s="558"/>
      <c r="C10" s="558"/>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17" t="s">
        <v>45</v>
      </c>
      <c r="B11" s="558"/>
      <c r="C11" s="558"/>
      <c r="D11" s="561">
        <f>+IF('Participating State'!$B$17="Yes",IF('Participating State'!C7&gt;0,'Participating State'!$E$22,0),0)</f>
        <v>0</v>
      </c>
      <c r="E11" s="562"/>
      <c r="F11" s="561">
        <f>+IF('Participating State'!$B$17="Yes",IF('Participating State'!E7&gt;0,'Participating State'!$E$22,0),0)</f>
        <v>0</v>
      </c>
      <c r="G11" s="562"/>
      <c r="H11" s="561">
        <f>+IF('Participating State'!$B$17="Yes",IF('Participating State'!G7&gt;0,'Participating State'!$E$22,0),0)</f>
        <v>0</v>
      </c>
      <c r="I11" s="562"/>
      <c r="J11" s="561">
        <f>+IF('Participating State'!$B$17="Yes",IF('Participating State'!I7&gt;0,'Participating State'!$E$22,0),0)</f>
        <v>0</v>
      </c>
      <c r="K11" s="562"/>
      <c r="L11" s="561">
        <f>+IF('Participating State'!$B$17="Yes",IF('Participating State'!K7&gt;0,'Participating State'!$E$22,0),0)</f>
        <v>0</v>
      </c>
      <c r="M11" s="562"/>
      <c r="N11" s="561">
        <f>+IF('Participating State'!$B$17="Yes",IF('Participating State'!M7&gt;0,'Participating State'!$E$22,0),0)</f>
        <v>0</v>
      </c>
      <c r="O11" s="562"/>
      <c r="P11" s="556">
        <f>+IF('Participating State'!$B$17="Yes",IF('Participating State'!O7&gt;0,'Participating State'!$E$22,0),0)</f>
        <v>0</v>
      </c>
      <c r="Q11" s="557"/>
      <c r="R11" s="344"/>
      <c r="S11" s="1"/>
    </row>
    <row r="12" spans="1:21" s="294" customFormat="1" ht="23.65" x14ac:dyDescent="0.4">
      <c r="A12" s="546" t="s">
        <v>30</v>
      </c>
      <c r="B12" s="572"/>
      <c r="C12" s="572"/>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2" t="s">
        <v>32</v>
      </c>
      <c r="B13" s="571"/>
      <c r="C13" s="571"/>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2" t="s">
        <v>33</v>
      </c>
      <c r="B14" s="571"/>
      <c r="C14" s="571"/>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2" t="s">
        <v>34</v>
      </c>
      <c r="B15" s="571"/>
      <c r="C15" s="571"/>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2" t="s">
        <v>35</v>
      </c>
      <c r="B16" s="571"/>
      <c r="C16" s="571"/>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2" t="s">
        <v>36</v>
      </c>
      <c r="B17" s="571"/>
      <c r="C17" s="571"/>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2" t="s">
        <v>37</v>
      </c>
      <c r="B18" s="571"/>
      <c r="C18" s="571"/>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2" t="s">
        <v>38</v>
      </c>
      <c r="B19" s="571"/>
      <c r="C19" s="571"/>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2" t="s">
        <v>39</v>
      </c>
      <c r="B20" s="571"/>
      <c r="C20" s="571"/>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2" t="s">
        <v>40</v>
      </c>
      <c r="B21" s="571"/>
      <c r="C21" s="571"/>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17" t="s">
        <v>377</v>
      </c>
      <c r="B22" s="558"/>
      <c r="C22" s="558"/>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9" t="s">
        <v>378</v>
      </c>
      <c r="B24" s="560"/>
      <c r="C24" s="573"/>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State'!$B$17="Yes",'Participating State'!B8,0)</f>
        <v>0</v>
      </c>
      <c r="R27" s="295"/>
    </row>
    <row r="28" spans="1:19" ht="13.9" x14ac:dyDescent="0.4">
      <c r="A28" s="325" t="s">
        <v>46</v>
      </c>
      <c r="B28" s="326">
        <f>+IF('Participating State'!$B$17="Yes",'Participating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2.25" customHeight="1" x14ac:dyDescent="0.35">
      <c r="A37" s="569" t="s">
        <v>419</v>
      </c>
      <c r="B37" s="569"/>
      <c r="C37" s="569"/>
      <c r="D37" s="569"/>
      <c r="E37" s="569"/>
      <c r="F37" s="569"/>
      <c r="G37" s="569"/>
      <c r="H37" s="569"/>
      <c r="I37" s="569"/>
      <c r="J37" s="569"/>
      <c r="K37" s="569"/>
      <c r="L37" s="569"/>
      <c r="M37" s="569"/>
      <c r="N37" s="569"/>
      <c r="O37" s="569"/>
      <c r="P37" s="569"/>
      <c r="Q37" s="569"/>
      <c r="R37" s="569"/>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53"/>
  <sheetViews>
    <sheetView topLeftCell="A34" zoomScale="85" zoomScaleNormal="85" workbookViewId="0">
      <selection activeCell="D45" sqref="D45"/>
    </sheetView>
  </sheetViews>
  <sheetFormatPr defaultColWidth="9" defaultRowHeight="14.25" x14ac:dyDescent="0.45"/>
  <cols>
    <col min="1" max="1" width="58.59765625" style="114" customWidth="1"/>
    <col min="2" max="2" width="13.3984375" style="114" customWidth="1"/>
    <col min="3" max="3" width="6" style="114" customWidth="1"/>
    <col min="4" max="4" width="52.59765625" style="114" customWidth="1"/>
    <col min="5" max="5" width="13.3984375" style="114" customWidth="1"/>
    <col min="6" max="16384" width="9" style="114"/>
  </cols>
  <sheetData>
    <row r="1" spans="1:5" ht="15" x14ac:dyDescent="0.4">
      <c r="A1" s="456" t="s">
        <v>494</v>
      </c>
      <c r="B1" s="456"/>
      <c r="C1" s="456"/>
      <c r="D1" s="456"/>
      <c r="E1" s="456"/>
    </row>
    <row r="3" spans="1:5" ht="17.649999999999999" x14ac:dyDescent="0.45">
      <c r="A3" s="578" t="s">
        <v>299</v>
      </c>
      <c r="B3" s="578"/>
      <c r="C3" s="578"/>
      <c r="D3" s="578"/>
      <c r="E3" s="578"/>
    </row>
    <row r="5" spans="1:5" ht="17.649999999999999" x14ac:dyDescent="0.45">
      <c r="A5" s="579" t="s">
        <v>122</v>
      </c>
      <c r="B5" s="579"/>
      <c r="C5" s="579"/>
      <c r="D5" s="579"/>
      <c r="E5" s="579"/>
    </row>
    <row r="6" spans="1:5" ht="14.65" thickBot="1" x14ac:dyDescent="0.5"/>
    <row r="7" spans="1:5" ht="21" x14ac:dyDescent="0.45">
      <c r="A7" s="574" t="s">
        <v>123</v>
      </c>
      <c r="B7" s="575"/>
      <c r="C7" s="115"/>
      <c r="D7" s="574" t="s">
        <v>124</v>
      </c>
      <c r="E7" s="575"/>
    </row>
    <row r="8" spans="1:5" ht="15.75" x14ac:dyDescent="0.45">
      <c r="A8" s="116" t="s">
        <v>125</v>
      </c>
      <c r="B8" s="117" t="s">
        <v>126</v>
      </c>
      <c r="C8" s="115"/>
      <c r="D8" s="116" t="s">
        <v>125</v>
      </c>
      <c r="E8" s="117" t="s">
        <v>126</v>
      </c>
    </row>
    <row r="9" spans="1:5" ht="15.75" x14ac:dyDescent="0.45">
      <c r="A9" s="118" t="s">
        <v>3</v>
      </c>
      <c r="B9" s="119">
        <v>50</v>
      </c>
      <c r="C9" s="115"/>
      <c r="D9" s="118" t="s">
        <v>3</v>
      </c>
      <c r="E9" s="119">
        <v>25</v>
      </c>
    </row>
    <row r="10" spans="1:5" ht="15.75" x14ac:dyDescent="0.45">
      <c r="A10" s="118" t="s">
        <v>127</v>
      </c>
      <c r="B10" s="119">
        <v>600</v>
      </c>
      <c r="C10" s="115"/>
      <c r="D10" s="118" t="s">
        <v>127</v>
      </c>
      <c r="E10" s="119">
        <v>200</v>
      </c>
    </row>
    <row r="11" spans="1:5" ht="15.75" x14ac:dyDescent="0.45">
      <c r="A11" s="118" t="s">
        <v>128</v>
      </c>
      <c r="B11" s="119">
        <v>60</v>
      </c>
      <c r="C11" s="115"/>
      <c r="D11" s="118" t="s">
        <v>128</v>
      </c>
      <c r="E11" s="119">
        <v>25</v>
      </c>
    </row>
    <row r="12" spans="1:5" ht="15.75" x14ac:dyDescent="0.45">
      <c r="A12" s="118" t="s">
        <v>129</v>
      </c>
      <c r="B12" s="119">
        <v>900</v>
      </c>
      <c r="C12" s="115"/>
      <c r="D12" s="118" t="s">
        <v>129</v>
      </c>
      <c r="E12" s="119">
        <v>300</v>
      </c>
    </row>
    <row r="13" spans="1:5" ht="15.75" x14ac:dyDescent="0.45">
      <c r="A13" s="118" t="s">
        <v>130</v>
      </c>
      <c r="B13" s="119">
        <v>0</v>
      </c>
      <c r="C13" s="115"/>
      <c r="D13" s="118" t="s">
        <v>130</v>
      </c>
      <c r="E13" s="119">
        <v>0</v>
      </c>
    </row>
    <row r="14" spans="1:5" ht="15.75" x14ac:dyDescent="0.45">
      <c r="A14" s="118" t="s">
        <v>131</v>
      </c>
      <c r="B14" s="119">
        <v>40</v>
      </c>
      <c r="C14" s="115"/>
      <c r="D14" s="118" t="s">
        <v>131</v>
      </c>
      <c r="E14" s="119">
        <v>15</v>
      </c>
    </row>
    <row r="15" spans="1:5" ht="15.75" x14ac:dyDescent="0.45">
      <c r="A15" s="118" t="s">
        <v>132</v>
      </c>
      <c r="B15" s="119">
        <v>10</v>
      </c>
      <c r="C15" s="115"/>
      <c r="D15" s="118" t="s">
        <v>132</v>
      </c>
      <c r="E15" s="119">
        <v>0</v>
      </c>
    </row>
    <row r="16" spans="1:5" ht="15.75" x14ac:dyDescent="0.45">
      <c r="A16" s="118" t="s">
        <v>133</v>
      </c>
      <c r="B16" s="119">
        <v>0</v>
      </c>
      <c r="C16" s="115"/>
      <c r="D16" s="118" t="s">
        <v>133</v>
      </c>
      <c r="E16" s="119">
        <v>0</v>
      </c>
    </row>
    <row r="17" spans="1:5" ht="15.75" x14ac:dyDescent="0.45">
      <c r="A17" s="118" t="s">
        <v>134</v>
      </c>
      <c r="B17" s="119">
        <v>750</v>
      </c>
      <c r="C17" s="115"/>
      <c r="D17" s="118" t="s">
        <v>134</v>
      </c>
      <c r="E17" s="119">
        <v>250</v>
      </c>
    </row>
    <row r="18" spans="1:5" ht="15.75" x14ac:dyDescent="0.45">
      <c r="A18" s="118" t="s">
        <v>5</v>
      </c>
      <c r="B18" s="119">
        <v>0</v>
      </c>
      <c r="C18" s="115"/>
      <c r="D18" s="118" t="s">
        <v>5</v>
      </c>
      <c r="E18" s="119">
        <v>0</v>
      </c>
    </row>
    <row r="19" spans="1:5" ht="16.149999999999999" thickBot="1" x14ac:dyDescent="0.5">
      <c r="A19" s="120" t="s">
        <v>135</v>
      </c>
      <c r="B19" s="121">
        <f>SUM(B9:B18)</f>
        <v>2410</v>
      </c>
      <c r="C19" s="122"/>
      <c r="D19" s="120" t="s">
        <v>136</v>
      </c>
      <c r="E19" s="121">
        <f>SUM(E9:E18)</f>
        <v>815</v>
      </c>
    </row>
    <row r="20" spans="1:5" ht="16.149999999999999" thickBot="1" x14ac:dyDescent="0.5">
      <c r="A20" s="115"/>
      <c r="B20" s="123"/>
      <c r="C20" s="115"/>
      <c r="D20" s="115"/>
      <c r="E20" s="115"/>
    </row>
    <row r="21" spans="1:5" ht="21" x14ac:dyDescent="0.45">
      <c r="A21" s="574" t="s">
        <v>137</v>
      </c>
      <c r="B21" s="575"/>
      <c r="C21" s="115"/>
      <c r="D21" s="574" t="s">
        <v>153</v>
      </c>
      <c r="E21" s="575"/>
    </row>
    <row r="22" spans="1:5" ht="15.75" x14ac:dyDescent="0.45">
      <c r="A22" s="116" t="s">
        <v>125</v>
      </c>
      <c r="B22" s="117" t="s">
        <v>126</v>
      </c>
      <c r="C22" s="115"/>
      <c r="D22" s="116" t="s">
        <v>125</v>
      </c>
      <c r="E22" s="117" t="s">
        <v>126</v>
      </c>
    </row>
    <row r="23" spans="1:5" ht="15.75" x14ac:dyDescent="0.45">
      <c r="A23" s="118" t="s">
        <v>3</v>
      </c>
      <c r="B23" s="119">
        <v>0</v>
      </c>
      <c r="C23" s="115"/>
      <c r="D23" s="118" t="s">
        <v>3</v>
      </c>
      <c r="E23" s="119">
        <v>0</v>
      </c>
    </row>
    <row r="24" spans="1:5" ht="15.75" x14ac:dyDescent="0.45">
      <c r="A24" s="118" t="s">
        <v>127</v>
      </c>
      <c r="B24" s="119">
        <v>80</v>
      </c>
      <c r="C24" s="115"/>
      <c r="D24" s="118" t="s">
        <v>127</v>
      </c>
      <c r="E24" s="119">
        <v>45</v>
      </c>
    </row>
    <row r="25" spans="1:5" ht="15.75" x14ac:dyDescent="0.45">
      <c r="A25" s="118" t="s">
        <v>128</v>
      </c>
      <c r="B25" s="119">
        <v>0</v>
      </c>
      <c r="C25" s="115"/>
      <c r="D25" s="118" t="s">
        <v>128</v>
      </c>
      <c r="E25" s="119">
        <v>0</v>
      </c>
    </row>
    <row r="26" spans="1:5" ht="15.75" x14ac:dyDescent="0.45">
      <c r="A26" s="118" t="s">
        <v>129</v>
      </c>
      <c r="B26" s="119">
        <v>0</v>
      </c>
      <c r="C26" s="115"/>
      <c r="D26" s="118" t="s">
        <v>129</v>
      </c>
      <c r="E26" s="119">
        <v>0</v>
      </c>
    </row>
    <row r="27" spans="1:5" ht="15.75" x14ac:dyDescent="0.45">
      <c r="A27" s="118" t="s">
        <v>130</v>
      </c>
      <c r="B27" s="119">
        <v>120</v>
      </c>
      <c r="C27" s="115"/>
      <c r="D27" s="118" t="s">
        <v>130</v>
      </c>
      <c r="E27" s="119">
        <v>55</v>
      </c>
    </row>
    <row r="28" spans="1:5" ht="15.75" x14ac:dyDescent="0.45">
      <c r="A28" s="118" t="s">
        <v>131</v>
      </c>
      <c r="B28" s="119">
        <v>0</v>
      </c>
      <c r="C28" s="115"/>
      <c r="D28" s="118" t="s">
        <v>131</v>
      </c>
      <c r="E28" s="119">
        <v>0</v>
      </c>
    </row>
    <row r="29" spans="1:5" ht="15.75" x14ac:dyDescent="0.45">
      <c r="A29" s="118" t="s">
        <v>132</v>
      </c>
      <c r="B29" s="119">
        <v>0</v>
      </c>
      <c r="C29" s="115"/>
      <c r="D29" s="118" t="s">
        <v>132</v>
      </c>
      <c r="E29" s="119">
        <v>0</v>
      </c>
    </row>
    <row r="30" spans="1:5" ht="15.75" x14ac:dyDescent="0.45">
      <c r="A30" s="118" t="s">
        <v>133</v>
      </c>
      <c r="B30" s="119">
        <v>0</v>
      </c>
      <c r="C30" s="115"/>
      <c r="D30" s="118" t="s">
        <v>133</v>
      </c>
      <c r="E30" s="119">
        <v>0</v>
      </c>
    </row>
    <row r="31" spans="1:5" ht="15.75" x14ac:dyDescent="0.45">
      <c r="A31" s="118" t="s">
        <v>134</v>
      </c>
      <c r="B31" s="119">
        <v>100</v>
      </c>
      <c r="C31" s="115"/>
      <c r="D31" s="118" t="s">
        <v>134</v>
      </c>
      <c r="E31" s="119">
        <v>50</v>
      </c>
    </row>
    <row r="32" spans="1:5" ht="15.75" x14ac:dyDescent="0.45">
      <c r="A32" s="118" t="s">
        <v>5</v>
      </c>
      <c r="B32" s="119">
        <v>0</v>
      </c>
      <c r="C32" s="115"/>
      <c r="D32" s="118" t="s">
        <v>5</v>
      </c>
      <c r="E32" s="119">
        <v>0</v>
      </c>
    </row>
    <row r="33" spans="1:6" ht="16.149999999999999" thickBot="1" x14ac:dyDescent="0.5">
      <c r="A33" s="120" t="s">
        <v>138</v>
      </c>
      <c r="B33" s="121">
        <f>SUM(B23:B32)</f>
        <v>300</v>
      </c>
      <c r="C33" s="122"/>
      <c r="D33" s="120" t="s">
        <v>139</v>
      </c>
      <c r="E33" s="121">
        <f>SUM(E23:E32)</f>
        <v>150</v>
      </c>
    </row>
    <row r="34" spans="1:6" ht="15.75" x14ac:dyDescent="0.45">
      <c r="A34" s="122"/>
      <c r="B34" s="122"/>
      <c r="C34" s="122"/>
      <c r="D34" s="122"/>
      <c r="E34" s="122"/>
    </row>
    <row r="35" spans="1:6" ht="16.149999999999999" thickBot="1" x14ac:dyDescent="0.5">
      <c r="A35" s="122"/>
      <c r="B35" s="122"/>
      <c r="C35" s="122"/>
      <c r="D35" s="122"/>
      <c r="E35" s="122"/>
      <c r="F35" s="122"/>
    </row>
    <row r="36" spans="1:6" ht="21" x14ac:dyDescent="0.45">
      <c r="A36" s="574" t="s">
        <v>140</v>
      </c>
      <c r="B36" s="575"/>
      <c r="C36" s="122"/>
      <c r="D36" s="122"/>
      <c r="E36" s="122"/>
    </row>
    <row r="37" spans="1:6" ht="15.75" x14ac:dyDescent="0.45">
      <c r="A37" s="116" t="s">
        <v>125</v>
      </c>
      <c r="B37" s="117" t="s">
        <v>126</v>
      </c>
      <c r="C37" s="122"/>
      <c r="D37" s="122"/>
      <c r="E37" s="122"/>
    </row>
    <row r="38" spans="1:6" ht="15.75" x14ac:dyDescent="0.45">
      <c r="A38" s="118" t="s">
        <v>3</v>
      </c>
      <c r="B38" s="119">
        <v>20</v>
      </c>
      <c r="C38" s="122"/>
      <c r="D38" s="122"/>
      <c r="E38" s="122"/>
    </row>
    <row r="39" spans="1:6" ht="15.75" x14ac:dyDescent="0.45">
      <c r="A39" s="118" t="s">
        <v>127</v>
      </c>
      <c r="B39" s="119">
        <v>40</v>
      </c>
      <c r="C39" s="122"/>
      <c r="D39" s="122"/>
      <c r="E39" s="122"/>
    </row>
    <row r="40" spans="1:6" ht="15.75" x14ac:dyDescent="0.45">
      <c r="A40" s="118" t="s">
        <v>128</v>
      </c>
      <c r="B40" s="119">
        <v>15</v>
      </c>
      <c r="C40" s="122"/>
      <c r="D40" s="122"/>
      <c r="E40" s="122"/>
    </row>
    <row r="41" spans="1:6" ht="15.75" x14ac:dyDescent="0.45">
      <c r="A41" s="118" t="s">
        <v>129</v>
      </c>
      <c r="B41" s="119">
        <v>40</v>
      </c>
      <c r="C41" s="122"/>
      <c r="D41" s="122"/>
      <c r="E41" s="122"/>
    </row>
    <row r="42" spans="1:6" ht="15.75" x14ac:dyDescent="0.45">
      <c r="A42" s="118" t="s">
        <v>130</v>
      </c>
      <c r="B42" s="119">
        <v>40</v>
      </c>
      <c r="C42" s="122"/>
      <c r="D42" s="122"/>
      <c r="E42" s="122"/>
    </row>
    <row r="43" spans="1:6" ht="15.75" x14ac:dyDescent="0.45">
      <c r="A43" s="118" t="s">
        <v>131</v>
      </c>
      <c r="B43" s="119">
        <v>20</v>
      </c>
      <c r="C43" s="122"/>
      <c r="D43" s="122"/>
      <c r="E43" s="122"/>
    </row>
    <row r="44" spans="1:6" ht="15.75" x14ac:dyDescent="0.45">
      <c r="A44" s="118" t="s">
        <v>132</v>
      </c>
      <c r="B44" s="119">
        <v>10</v>
      </c>
      <c r="C44" s="122"/>
      <c r="D44" s="122"/>
      <c r="E44" s="122"/>
    </row>
    <row r="45" spans="1:6" ht="15.75" x14ac:dyDescent="0.45">
      <c r="A45" s="118" t="s">
        <v>133</v>
      </c>
      <c r="B45" s="119">
        <v>15</v>
      </c>
      <c r="C45" s="122"/>
      <c r="D45" s="122"/>
      <c r="E45" s="122"/>
    </row>
    <row r="46" spans="1:6" ht="15.75" x14ac:dyDescent="0.45">
      <c r="A46" s="118" t="s">
        <v>134</v>
      </c>
      <c r="B46" s="119">
        <v>20</v>
      </c>
      <c r="C46" s="122"/>
      <c r="D46" s="122"/>
      <c r="E46" s="122"/>
    </row>
    <row r="47" spans="1:6" ht="15.75" x14ac:dyDescent="0.45">
      <c r="A47" s="118" t="s">
        <v>5</v>
      </c>
      <c r="B47" s="119">
        <v>15</v>
      </c>
      <c r="C47" s="122"/>
      <c r="D47" s="122"/>
      <c r="E47" s="122"/>
    </row>
    <row r="48" spans="1:6" ht="16.149999999999999" thickBot="1" x14ac:dyDescent="0.5">
      <c r="A48" s="120" t="s">
        <v>141</v>
      </c>
      <c r="B48" s="121">
        <f>SUM(B38:B47)</f>
        <v>235</v>
      </c>
      <c r="C48" s="122"/>
      <c r="D48" s="122"/>
      <c r="E48" s="122"/>
    </row>
    <row r="49" spans="1:5" ht="15.75" x14ac:dyDescent="0.45">
      <c r="A49" s="122"/>
      <c r="B49" s="122"/>
      <c r="C49" s="122"/>
      <c r="D49" s="122"/>
      <c r="E49" s="122"/>
    </row>
    <row r="51" spans="1:5" ht="110.25" customHeight="1" x14ac:dyDescent="0.45">
      <c r="A51" s="576" t="s">
        <v>411</v>
      </c>
      <c r="B51" s="576"/>
      <c r="C51" s="576"/>
      <c r="D51" s="576"/>
      <c r="E51" s="576"/>
    </row>
    <row r="52" spans="1:5" x14ac:dyDescent="0.45">
      <c r="A52" s="577"/>
      <c r="B52" s="577"/>
      <c r="C52" s="577"/>
      <c r="D52" s="577"/>
      <c r="E52" s="577"/>
    </row>
    <row r="53" spans="1:5" x14ac:dyDescent="0.45">
      <c r="A53" s="577"/>
      <c r="B53" s="577"/>
      <c r="C53" s="577"/>
      <c r="D53" s="577"/>
      <c r="E53" s="577"/>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30"/>
  <sheetViews>
    <sheetView topLeftCell="A4" zoomScale="85" zoomScaleNormal="85" workbookViewId="0">
      <selection activeCell="E15" sqref="E15"/>
    </sheetView>
  </sheetViews>
  <sheetFormatPr defaultColWidth="8.86328125" defaultRowHeight="13.5" x14ac:dyDescent="0.45"/>
  <cols>
    <col min="1" max="1" width="102.59765625" style="137" customWidth="1"/>
    <col min="2" max="2" width="22.86328125" style="124" bestFit="1" customWidth="1"/>
    <col min="3" max="3" width="28.1328125" style="124" customWidth="1"/>
    <col min="4" max="4" width="3.59765625" style="124" customWidth="1"/>
    <col min="5" max="5" width="19.59765625" style="124" customWidth="1"/>
    <col min="6" max="6" width="22.3984375" style="124" bestFit="1" customWidth="1"/>
    <col min="7" max="7" width="28.1328125" style="124" customWidth="1"/>
    <col min="8" max="8" width="8.59765625" style="124" customWidth="1"/>
    <col min="9" max="16384" width="8.86328125" style="124"/>
  </cols>
  <sheetData>
    <row r="1" spans="1:7" ht="15" x14ac:dyDescent="0.4">
      <c r="A1" s="456" t="s">
        <v>494</v>
      </c>
      <c r="B1" s="456"/>
      <c r="C1" s="456"/>
      <c r="D1" s="456"/>
      <c r="E1" s="456"/>
      <c r="F1" s="456"/>
    </row>
    <row r="2" spans="1:7" ht="13.9" thickBot="1" x14ac:dyDescent="0.5"/>
    <row r="3" spans="1:7" ht="18" thickTop="1" x14ac:dyDescent="0.45">
      <c r="A3" s="583" t="s">
        <v>429</v>
      </c>
      <c r="B3" s="584"/>
      <c r="C3" s="584"/>
      <c r="D3" s="584"/>
      <c r="E3" s="584"/>
      <c r="F3" s="585"/>
    </row>
    <row r="4" spans="1:7" ht="15.4" thickBot="1" x14ac:dyDescent="0.5">
      <c r="A4" s="368"/>
      <c r="B4" s="369"/>
      <c r="C4" s="369"/>
      <c r="D4" s="369"/>
      <c r="E4" s="369"/>
      <c r="F4" s="370"/>
      <c r="G4" s="125"/>
    </row>
    <row r="5" spans="1:7" s="114" customFormat="1" ht="17.649999999999999" x14ac:dyDescent="0.45">
      <c r="A5" s="586" t="s">
        <v>150</v>
      </c>
      <c r="B5" s="587"/>
      <c r="C5" s="587"/>
      <c r="D5" s="587"/>
      <c r="E5" s="587"/>
      <c r="F5" s="588"/>
    </row>
    <row r="6" spans="1:7" s="114" customFormat="1" ht="15.4" thickBot="1" x14ac:dyDescent="0.5">
      <c r="A6" s="371" t="s">
        <v>428</v>
      </c>
      <c r="B6" s="126" t="s">
        <v>152</v>
      </c>
      <c r="C6" s="127" t="s">
        <v>126</v>
      </c>
      <c r="D6" s="127"/>
      <c r="E6" s="127" t="s">
        <v>53</v>
      </c>
      <c r="F6" s="372" t="s">
        <v>233</v>
      </c>
    </row>
    <row r="7" spans="1:7" s="114" customFormat="1" ht="15" x14ac:dyDescent="0.45">
      <c r="A7" s="373" t="s">
        <v>142</v>
      </c>
      <c r="B7" s="219">
        <v>5</v>
      </c>
      <c r="C7" s="128">
        <f>B7*'Sch J - INT Service Types'!B19</f>
        <v>12050</v>
      </c>
      <c r="D7" s="138" t="s">
        <v>143</v>
      </c>
      <c r="E7" s="217"/>
      <c r="F7" s="374"/>
    </row>
    <row r="8" spans="1:7" s="114" customFormat="1" ht="15" x14ac:dyDescent="0.45">
      <c r="A8" s="373" t="s">
        <v>144</v>
      </c>
      <c r="B8" s="219">
        <v>20</v>
      </c>
      <c r="C8" s="129">
        <f>B8*'Sch J - INT Service Types'!E19</f>
        <v>16300</v>
      </c>
      <c r="D8" s="139" t="s">
        <v>143</v>
      </c>
      <c r="E8" s="139"/>
      <c r="F8" s="374"/>
    </row>
    <row r="9" spans="1:7" s="114" customFormat="1" ht="15" x14ac:dyDescent="0.45">
      <c r="A9" s="373" t="s">
        <v>145</v>
      </c>
      <c r="B9" s="219">
        <v>35</v>
      </c>
      <c r="C9" s="129">
        <f>B9*'Sch J - INT Service Types'!B33</f>
        <v>10500</v>
      </c>
      <c r="D9" s="139" t="s">
        <v>143</v>
      </c>
      <c r="E9" s="139"/>
      <c r="F9" s="374"/>
    </row>
    <row r="10" spans="1:7" s="114" customFormat="1" ht="15" x14ac:dyDescent="0.45">
      <c r="A10" s="373" t="s">
        <v>146</v>
      </c>
      <c r="B10" s="219">
        <v>25</v>
      </c>
      <c r="C10" s="129">
        <f>B10*'Sch J - INT Service Types'!E33</f>
        <v>3750</v>
      </c>
      <c r="D10" s="139" t="s">
        <v>143</v>
      </c>
      <c r="E10" s="139"/>
      <c r="F10" s="374"/>
    </row>
    <row r="11" spans="1:7" s="114" customFormat="1" ht="15" x14ac:dyDescent="0.45">
      <c r="A11" s="373" t="s">
        <v>147</v>
      </c>
      <c r="B11" s="219">
        <v>15</v>
      </c>
      <c r="C11" s="129">
        <f>B11*'Sch J - INT Service Types'!B48</f>
        <v>3525</v>
      </c>
      <c r="D11" s="139" t="s">
        <v>143</v>
      </c>
      <c r="E11" s="139"/>
      <c r="F11" s="374"/>
    </row>
    <row r="12" spans="1:7" s="114" customFormat="1" ht="15" x14ac:dyDescent="0.45">
      <c r="A12" s="375" t="s">
        <v>151</v>
      </c>
      <c r="B12" s="423"/>
      <c r="C12" s="130">
        <f>SUM(C7:C11)</f>
        <v>46125</v>
      </c>
      <c r="D12" s="140"/>
      <c r="E12" s="140"/>
      <c r="F12" s="376"/>
    </row>
    <row r="13" spans="1:7" s="114" customFormat="1" ht="16.5" customHeight="1" x14ac:dyDescent="0.45">
      <c r="A13" s="377"/>
      <c r="B13" s="131"/>
      <c r="C13" s="131"/>
      <c r="D13" s="132"/>
      <c r="E13" s="132"/>
      <c r="F13" s="378"/>
    </row>
    <row r="14" spans="1:7" s="114" customFormat="1" ht="15.4" thickBot="1" x14ac:dyDescent="0.5">
      <c r="A14" s="379" t="s">
        <v>434</v>
      </c>
      <c r="B14" s="133"/>
      <c r="C14" s="134"/>
      <c r="D14" s="141" t="s">
        <v>148</v>
      </c>
      <c r="E14" s="135">
        <v>5145221</v>
      </c>
      <c r="F14" s="380">
        <f>E14*B29</f>
        <v>5145221</v>
      </c>
    </row>
    <row r="15" spans="1:7" s="114" customFormat="1" ht="15" x14ac:dyDescent="0.45">
      <c r="A15" s="377"/>
      <c r="B15" s="131"/>
      <c r="C15" s="131"/>
      <c r="D15" s="132"/>
      <c r="E15" s="132"/>
      <c r="F15" s="381"/>
    </row>
    <row r="16" spans="1:7" s="114" customFormat="1" ht="15.4" thickBot="1" x14ac:dyDescent="0.5">
      <c r="A16" s="375" t="s">
        <v>435</v>
      </c>
      <c r="B16" s="133"/>
      <c r="C16" s="133"/>
      <c r="D16" s="142" t="s">
        <v>149</v>
      </c>
      <c r="E16" s="218">
        <f>E14/C12</f>
        <v>111.54950677506775</v>
      </c>
      <c r="F16" s="382">
        <f>F14/C12</f>
        <v>111.54950677506775</v>
      </c>
    </row>
    <row r="17" spans="1:7" ht="15" x14ac:dyDescent="0.45">
      <c r="A17" s="368"/>
      <c r="B17" s="369"/>
      <c r="C17" s="369"/>
      <c r="D17" s="369"/>
      <c r="E17" s="369"/>
      <c r="F17" s="370"/>
      <c r="G17" s="125"/>
    </row>
    <row r="18" spans="1:7" ht="15" x14ac:dyDescent="0.45">
      <c r="A18" s="580" t="s">
        <v>496</v>
      </c>
      <c r="B18" s="581"/>
      <c r="C18" s="581"/>
      <c r="D18" s="581"/>
      <c r="E18" s="581"/>
      <c r="F18" s="582"/>
      <c r="G18" s="125"/>
    </row>
    <row r="19" spans="1:7" ht="13.9" x14ac:dyDescent="0.45">
      <c r="A19" s="580" t="s">
        <v>436</v>
      </c>
      <c r="B19" s="581"/>
      <c r="C19" s="581"/>
      <c r="D19" s="581"/>
      <c r="E19" s="581"/>
      <c r="F19" s="582"/>
      <c r="G19" s="136"/>
    </row>
    <row r="20" spans="1:7" ht="13.9" x14ac:dyDescent="0.45">
      <c r="A20" s="580" t="s">
        <v>437</v>
      </c>
      <c r="B20" s="581"/>
      <c r="C20" s="581"/>
      <c r="D20" s="581"/>
      <c r="E20" s="581"/>
      <c r="F20" s="582"/>
      <c r="G20" s="136"/>
    </row>
    <row r="21" spans="1:7" ht="14.25" thickBot="1" x14ac:dyDescent="0.5">
      <c r="A21" s="383"/>
      <c r="B21" s="143"/>
      <c r="C21" s="143"/>
      <c r="D21" s="143"/>
      <c r="E21" s="143"/>
      <c r="F21" s="384"/>
    </row>
    <row r="22" spans="1:7" x14ac:dyDescent="0.45">
      <c r="A22" s="385"/>
      <c r="B22" s="386"/>
      <c r="C22" s="386"/>
      <c r="D22" s="386"/>
      <c r="E22" s="386"/>
      <c r="F22" s="387"/>
    </row>
    <row r="23" spans="1:7" x14ac:dyDescent="0.45">
      <c r="A23" s="385"/>
      <c r="B23" s="386"/>
      <c r="C23" s="386"/>
      <c r="D23" s="386"/>
      <c r="E23" s="386"/>
      <c r="F23" s="387"/>
    </row>
    <row r="24" spans="1:7" ht="13.9" x14ac:dyDescent="0.4">
      <c r="A24" s="388" t="s">
        <v>49</v>
      </c>
      <c r="B24" s="63"/>
      <c r="C24" s="386"/>
      <c r="D24" s="386"/>
      <c r="E24" s="386"/>
      <c r="F24" s="387"/>
    </row>
    <row r="25" spans="1:7" ht="13.9" x14ac:dyDescent="0.4">
      <c r="A25" s="389" t="s">
        <v>101</v>
      </c>
      <c r="B25" s="165">
        <f>+'Participating State'!B8</f>
        <v>0</v>
      </c>
      <c r="C25" s="386"/>
      <c r="D25" s="386"/>
      <c r="E25" s="386"/>
      <c r="F25" s="387"/>
    </row>
    <row r="26" spans="1:7" ht="13.9" x14ac:dyDescent="0.4">
      <c r="A26" s="389" t="s">
        <v>46</v>
      </c>
      <c r="B26" s="165">
        <f>+'Participating State'!B9</f>
        <v>0</v>
      </c>
      <c r="C26" s="386"/>
      <c r="D26" s="386"/>
      <c r="E26" s="386"/>
      <c r="F26" s="387"/>
    </row>
    <row r="27" spans="1:7" ht="13.9" x14ac:dyDescent="0.4">
      <c r="A27" s="389" t="s">
        <v>47</v>
      </c>
      <c r="B27" s="173">
        <f>B26-B25</f>
        <v>0</v>
      </c>
      <c r="C27" s="386"/>
      <c r="D27" s="386"/>
      <c r="E27" s="386"/>
      <c r="F27" s="387"/>
    </row>
    <row r="28" spans="1:7" ht="13.9" x14ac:dyDescent="0.4">
      <c r="A28" s="389" t="s">
        <v>85</v>
      </c>
      <c r="B28" s="173">
        <f>IFERROR(B27/B25,0)</f>
        <v>0</v>
      </c>
      <c r="C28" s="386"/>
      <c r="D28" s="386"/>
      <c r="E28" s="386"/>
      <c r="F28" s="387"/>
    </row>
    <row r="29" spans="1:7" ht="14.25" thickBot="1" x14ac:dyDescent="0.45">
      <c r="A29" s="390" t="s">
        <v>48</v>
      </c>
      <c r="B29" s="391">
        <f>B28+1</f>
        <v>1</v>
      </c>
      <c r="C29" s="392"/>
      <c r="D29" s="392"/>
      <c r="E29" s="392"/>
      <c r="F29" s="393"/>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7"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35"/>
  <sheetViews>
    <sheetView topLeftCell="C1" zoomScale="85" zoomScaleNormal="85" workbookViewId="0">
      <selection activeCell="P26" sqref="P26"/>
    </sheetView>
  </sheetViews>
  <sheetFormatPr defaultColWidth="9.1328125" defaultRowHeight="13.5" x14ac:dyDescent="0.35"/>
  <cols>
    <col min="1" max="1" width="46.86328125" style="12" customWidth="1"/>
    <col min="2" max="2" width="13.59765625" style="12" customWidth="1"/>
    <col min="3" max="3" width="20.1328125" style="12" customWidth="1"/>
    <col min="4" max="4" width="21.59765625" style="12" customWidth="1"/>
    <col min="5" max="5" width="14.59765625" style="12" customWidth="1"/>
    <col min="6" max="6" width="20.59765625" style="12" customWidth="1"/>
    <col min="7" max="7" width="12.59765625" style="12" customWidth="1"/>
    <col min="8" max="8" width="20.59765625" style="12" customWidth="1"/>
    <col min="9" max="9" width="12.59765625" style="12" customWidth="1"/>
    <col min="10" max="10" width="20.59765625" style="12" customWidth="1"/>
    <col min="11" max="11" width="12.59765625" style="12" customWidth="1"/>
    <col min="12" max="12" width="20.59765625" style="12" customWidth="1"/>
    <col min="13" max="13" width="12.59765625" style="12" customWidth="1"/>
    <col min="14" max="14" width="20.59765625" style="12" customWidth="1"/>
    <col min="15" max="15" width="12.59765625" style="12" customWidth="1"/>
    <col min="16" max="16" width="20.59765625" style="12" customWidth="1"/>
    <col min="17" max="17" width="12.59765625" style="12" customWidth="1"/>
    <col min="18" max="18" width="20.59765625" style="12" customWidth="1"/>
    <col min="19" max="19" width="16.3984375" style="12" customWidth="1"/>
    <col min="20" max="20" width="15.3984375" style="12" bestFit="1" customWidth="1"/>
    <col min="21" max="16384" width="9.1328125" style="12"/>
  </cols>
  <sheetData>
    <row r="1" spans="1:23" ht="15" x14ac:dyDescent="0.4">
      <c r="A1" s="456" t="s">
        <v>494</v>
      </c>
      <c r="B1" s="456"/>
      <c r="C1" s="456"/>
      <c r="D1" s="456"/>
      <c r="E1" s="456"/>
      <c r="F1" s="456"/>
      <c r="G1" s="456"/>
      <c r="H1" s="456"/>
      <c r="I1" s="456"/>
      <c r="J1" s="456"/>
      <c r="K1" s="456"/>
      <c r="L1" s="456"/>
      <c r="M1" s="456"/>
      <c r="N1" s="456"/>
      <c r="O1" s="456"/>
      <c r="P1" s="456"/>
      <c r="Q1" s="456"/>
      <c r="R1" s="456"/>
      <c r="S1" s="456"/>
    </row>
    <row r="3" spans="1:23" ht="35.25" customHeight="1" x14ac:dyDescent="0.5">
      <c r="A3" s="519" t="s">
        <v>216</v>
      </c>
      <c r="B3" s="519"/>
      <c r="C3" s="519"/>
      <c r="D3" s="519"/>
      <c r="E3" s="519"/>
      <c r="F3" s="519"/>
      <c r="G3" s="519"/>
      <c r="H3" s="519"/>
      <c r="I3" s="519"/>
      <c r="J3" s="519"/>
      <c r="K3" s="519"/>
      <c r="L3" s="519"/>
      <c r="M3" s="519"/>
      <c r="N3" s="519"/>
      <c r="O3" s="519"/>
      <c r="P3" s="519"/>
      <c r="Q3" s="519"/>
      <c r="R3" s="519"/>
      <c r="S3" s="519"/>
    </row>
    <row r="4" spans="1:23" x14ac:dyDescent="0.35">
      <c r="A4" s="40"/>
    </row>
    <row r="5" spans="1:23" ht="13.9" thickBot="1" x14ac:dyDescent="0.4"/>
    <row r="6" spans="1:23" ht="13.9" x14ac:dyDescent="0.4">
      <c r="A6" s="520" t="s">
        <v>288</v>
      </c>
      <c r="B6" s="521"/>
      <c r="C6" s="521"/>
      <c r="D6" s="521"/>
      <c r="E6" s="521"/>
      <c r="F6" s="521"/>
      <c r="G6" s="521"/>
      <c r="H6" s="521"/>
      <c r="I6" s="521"/>
      <c r="J6" s="521"/>
      <c r="K6" s="521"/>
      <c r="L6" s="521"/>
      <c r="M6" s="521"/>
      <c r="N6" s="521"/>
      <c r="O6" s="521"/>
      <c r="P6" s="521"/>
      <c r="Q6" s="521"/>
      <c r="R6" s="521"/>
      <c r="S6" s="522"/>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2" t="s">
        <v>7</v>
      </c>
      <c r="C8" s="523" t="s">
        <v>8</v>
      </c>
      <c r="D8" s="524"/>
      <c r="E8" s="523" t="s">
        <v>9</v>
      </c>
      <c r="F8" s="524"/>
      <c r="G8" s="523" t="s">
        <v>10</v>
      </c>
      <c r="H8" s="524"/>
      <c r="I8" s="523" t="s">
        <v>11</v>
      </c>
      <c r="J8" s="524"/>
      <c r="K8" s="523" t="s">
        <v>12</v>
      </c>
      <c r="L8" s="524"/>
      <c r="M8" s="523" t="s">
        <v>13</v>
      </c>
      <c r="N8" s="524"/>
      <c r="O8" s="523" t="s">
        <v>14</v>
      </c>
      <c r="P8" s="524"/>
      <c r="Q8" s="523" t="s">
        <v>15</v>
      </c>
      <c r="R8" s="531"/>
      <c r="S8" s="220" t="s">
        <v>205</v>
      </c>
      <c r="T8" s="20"/>
      <c r="U8" s="20"/>
      <c r="V8" s="20"/>
      <c r="W8" s="20"/>
    </row>
    <row r="9" spans="1:23" ht="13.9" hidden="1" x14ac:dyDescent="0.4">
      <c r="A9" s="13"/>
      <c r="B9" s="152" t="s">
        <v>16</v>
      </c>
      <c r="C9" s="16"/>
      <c r="D9" s="153"/>
      <c r="E9" s="17" t="s">
        <v>17</v>
      </c>
      <c r="F9" s="18"/>
      <c r="G9" s="17" t="s">
        <v>18</v>
      </c>
      <c r="H9" s="18"/>
      <c r="I9" s="17" t="s">
        <v>19</v>
      </c>
      <c r="J9" s="18"/>
      <c r="K9" s="17" t="s">
        <v>20</v>
      </c>
      <c r="L9" s="18"/>
      <c r="M9" s="17" t="s">
        <v>21</v>
      </c>
      <c r="N9" s="18"/>
      <c r="O9" s="17" t="s">
        <v>22</v>
      </c>
      <c r="P9" s="18"/>
      <c r="Q9" s="17" t="s">
        <v>22</v>
      </c>
      <c r="R9" s="14"/>
      <c r="S9" s="221"/>
      <c r="T9" s="20"/>
      <c r="U9" s="20"/>
      <c r="V9" s="20"/>
      <c r="W9" s="20"/>
    </row>
    <row r="10" spans="1:23" s="20" customFormat="1" ht="13.9" x14ac:dyDescent="0.4">
      <c r="A10" s="19"/>
      <c r="B10" s="152" t="s">
        <v>105</v>
      </c>
      <c r="C10" s="210"/>
      <c r="D10" s="211"/>
      <c r="E10" s="181">
        <v>0</v>
      </c>
      <c r="F10" s="182">
        <v>249999</v>
      </c>
      <c r="G10" s="183">
        <v>250000</v>
      </c>
      <c r="H10" s="182">
        <v>399999</v>
      </c>
      <c r="I10" s="183">
        <v>400000</v>
      </c>
      <c r="J10" s="182">
        <v>899999</v>
      </c>
      <c r="K10" s="183">
        <v>900000</v>
      </c>
      <c r="L10" s="182">
        <v>1349999</v>
      </c>
      <c r="M10" s="183">
        <v>1350000</v>
      </c>
      <c r="N10" s="182">
        <v>1799999</v>
      </c>
      <c r="O10" s="183">
        <v>1800000</v>
      </c>
      <c r="P10" s="182">
        <v>3999999</v>
      </c>
      <c r="Q10" s="183">
        <v>4000000</v>
      </c>
      <c r="R10" s="190" t="s">
        <v>104</v>
      </c>
      <c r="S10" s="222"/>
    </row>
    <row r="11" spans="1:23" s="23" customFormat="1" ht="13.9" x14ac:dyDescent="0.4">
      <c r="A11" s="21"/>
      <c r="B11" s="22" t="s">
        <v>106</v>
      </c>
      <c r="C11" s="212"/>
      <c r="D11" s="213"/>
      <c r="E11" s="512">
        <f>+'Participating State'!C7</f>
        <v>0</v>
      </c>
      <c r="F11" s="516"/>
      <c r="G11" s="512">
        <f>+'Participating State'!E7</f>
        <v>0</v>
      </c>
      <c r="H11" s="516"/>
      <c r="I11" s="512">
        <f>+'Participating State'!G7</f>
        <v>0</v>
      </c>
      <c r="J11" s="516"/>
      <c r="K11" s="512">
        <f>+'Participating State'!I7</f>
        <v>0</v>
      </c>
      <c r="L11" s="516"/>
      <c r="M11" s="512">
        <f>+'Participating State'!K7</f>
        <v>0</v>
      </c>
      <c r="N11" s="516"/>
      <c r="O11" s="512">
        <f>+'Participating State'!M7</f>
        <v>0</v>
      </c>
      <c r="P11" s="516"/>
      <c r="Q11" s="512">
        <f>+'Participating State'!O7</f>
        <v>0</v>
      </c>
      <c r="R11" s="516"/>
      <c r="S11" s="222"/>
      <c r="T11" s="20"/>
      <c r="U11" s="20"/>
      <c r="V11" s="20"/>
      <c r="W11" s="20"/>
    </row>
    <row r="12" spans="1:23" s="11" customFormat="1" ht="24" customHeight="1" x14ac:dyDescent="0.4">
      <c r="A12" s="24" t="s">
        <v>30</v>
      </c>
      <c r="B12" s="25"/>
      <c r="C12" s="150" t="s">
        <v>214</v>
      </c>
      <c r="D12" s="151" t="s">
        <v>234</v>
      </c>
      <c r="E12" s="150" t="s">
        <v>215</v>
      </c>
      <c r="F12" s="151" t="s">
        <v>235</v>
      </c>
      <c r="G12" s="232" t="s">
        <v>215</v>
      </c>
      <c r="H12" s="233" t="s">
        <v>235</v>
      </c>
      <c r="I12" s="232" t="s">
        <v>215</v>
      </c>
      <c r="J12" s="233" t="s">
        <v>235</v>
      </c>
      <c r="K12" s="232" t="s">
        <v>215</v>
      </c>
      <c r="L12" s="233" t="s">
        <v>235</v>
      </c>
      <c r="M12" s="232" t="s">
        <v>215</v>
      </c>
      <c r="N12" s="233" t="s">
        <v>235</v>
      </c>
      <c r="O12" s="232" t="s">
        <v>215</v>
      </c>
      <c r="P12" s="233" t="s">
        <v>235</v>
      </c>
      <c r="Q12" s="232" t="s">
        <v>215</v>
      </c>
      <c r="R12" s="26" t="s">
        <v>235</v>
      </c>
      <c r="S12" s="225" t="s">
        <v>218</v>
      </c>
      <c r="T12" s="20"/>
      <c r="U12" s="20"/>
      <c r="V12" s="20"/>
      <c r="W12" s="20"/>
    </row>
    <row r="13" spans="1:23" x14ac:dyDescent="0.35">
      <c r="A13" s="528" t="s">
        <v>323</v>
      </c>
      <c r="B13" s="529"/>
      <c r="C13" s="208"/>
      <c r="D13" s="185"/>
      <c r="E13" s="209"/>
      <c r="F13" s="185"/>
      <c r="G13" s="209"/>
      <c r="H13" s="185"/>
      <c r="I13" s="209"/>
      <c r="J13" s="185"/>
      <c r="K13" s="209"/>
      <c r="L13" s="185"/>
      <c r="M13" s="209"/>
      <c r="N13" s="185"/>
      <c r="O13" s="209"/>
      <c r="P13" s="185"/>
      <c r="Q13" s="187"/>
      <c r="R13" s="187"/>
      <c r="S13" s="223"/>
      <c r="T13" s="20"/>
      <c r="U13" s="20"/>
      <c r="V13" s="20"/>
      <c r="W13" s="20"/>
    </row>
    <row r="14" spans="1:23" x14ac:dyDescent="0.35">
      <c r="A14" s="528" t="s">
        <v>324</v>
      </c>
      <c r="B14" s="529"/>
      <c r="C14" s="208"/>
      <c r="D14" s="185"/>
      <c r="E14" s="209"/>
      <c r="F14" s="185"/>
      <c r="G14" s="209"/>
      <c r="H14" s="185"/>
      <c r="I14" s="209"/>
      <c r="J14" s="185"/>
      <c r="K14" s="209"/>
      <c r="L14" s="185"/>
      <c r="M14" s="209"/>
      <c r="N14" s="185"/>
      <c r="O14" s="209"/>
      <c r="P14" s="185"/>
      <c r="Q14" s="187"/>
      <c r="R14" s="187"/>
      <c r="S14" s="223"/>
      <c r="T14" s="20"/>
      <c r="U14" s="20"/>
      <c r="V14" s="20"/>
      <c r="W14" s="20"/>
    </row>
    <row r="15" spans="1:23" x14ac:dyDescent="0.35">
      <c r="A15" s="528" t="s">
        <v>325</v>
      </c>
      <c r="B15" s="529"/>
      <c r="C15" s="208"/>
      <c r="D15" s="185"/>
      <c r="E15" s="209"/>
      <c r="F15" s="185"/>
      <c r="G15" s="209"/>
      <c r="H15" s="185"/>
      <c r="I15" s="209"/>
      <c r="J15" s="185"/>
      <c r="K15" s="209"/>
      <c r="L15" s="185"/>
      <c r="M15" s="209"/>
      <c r="N15" s="185"/>
      <c r="O15" s="209"/>
      <c r="P15" s="185"/>
      <c r="Q15" s="187"/>
      <c r="R15" s="187"/>
      <c r="S15" s="223"/>
      <c r="T15" s="20"/>
      <c r="U15" s="20"/>
      <c r="V15" s="20"/>
      <c r="W15" s="20"/>
    </row>
    <row r="16" spans="1:23" x14ac:dyDescent="0.35">
      <c r="A16" s="528" t="s">
        <v>207</v>
      </c>
      <c r="B16" s="529"/>
      <c r="C16" s="41">
        <v>214807.67999999999</v>
      </c>
      <c r="D16" s="185">
        <f t="shared" ref="D16:D21" si="0">C16*$B$31</f>
        <v>214807.67999999999</v>
      </c>
      <c r="E16" s="42">
        <f>ROUND($C$34*E$35,4)</f>
        <v>0</v>
      </c>
      <c r="F16" s="185">
        <f t="shared" ref="F16:F21" si="1">MAX(ROUND(((E$11)*E16)*$B$31,2),0)</f>
        <v>0</v>
      </c>
      <c r="G16" s="42">
        <f>ROUND($C$34*G$35,4)</f>
        <v>0</v>
      </c>
      <c r="H16" s="185">
        <f t="shared" ref="H16:H21" si="2">MAX(ROUND(((G$11)*G16)*$B$31,2),0)</f>
        <v>0</v>
      </c>
      <c r="I16" s="42">
        <v>1.7464114832535883E-2</v>
      </c>
      <c r="J16" s="185">
        <f t="shared" ref="J16:J21" si="3">MAX(ROUND(((I$11)*I16)*$B$31,2),0)</f>
        <v>0</v>
      </c>
      <c r="K16" s="42">
        <v>1.7464114832535883E-2</v>
      </c>
      <c r="L16" s="185">
        <f t="shared" ref="L16:L21" si="4">MAX(ROUND(((K$11)*K16)*$B$31,2),0)</f>
        <v>0</v>
      </c>
      <c r="M16" s="42">
        <v>1.7464114832535883E-2</v>
      </c>
      <c r="N16" s="185">
        <f t="shared" ref="N16:N21" si="5">MAX(ROUND(((M$11)*M16)*$B$31,2),0)</f>
        <v>0</v>
      </c>
      <c r="O16" s="42">
        <v>1.7464114832535883E-2</v>
      </c>
      <c r="P16" s="185">
        <f t="shared" ref="P16:P21" si="6">MAX(ROUND(((O$11)*O16)*$B$31,2),0)</f>
        <v>0</v>
      </c>
      <c r="Q16" s="42">
        <v>1.7464114832535883E-2</v>
      </c>
      <c r="R16" s="187">
        <f t="shared" ref="R16:R21" si="7">MAX(ROUND(((Q$11)*Q16)*$B$31,2),0)</f>
        <v>0</v>
      </c>
      <c r="S16" s="223">
        <f t="shared" ref="S16:S21" si="8">C16+F16+H16+J16+L16+N16+P16+R16</f>
        <v>214807.67999999999</v>
      </c>
      <c r="T16" s="20"/>
      <c r="U16" s="20"/>
      <c r="V16" s="20"/>
      <c r="W16" s="20"/>
    </row>
    <row r="17" spans="1:23" x14ac:dyDescent="0.35">
      <c r="A17" s="528" t="s">
        <v>208</v>
      </c>
      <c r="B17" s="529"/>
      <c r="C17" s="41">
        <v>214807.67999999999</v>
      </c>
      <c r="D17" s="185">
        <f t="shared" si="0"/>
        <v>214807.67999999999</v>
      </c>
      <c r="E17" s="42">
        <f>ROUND(E16*(1+$C$33),4)</f>
        <v>0</v>
      </c>
      <c r="F17" s="185">
        <f t="shared" si="1"/>
        <v>0</v>
      </c>
      <c r="G17" s="42">
        <f>ROUND(G16*(1+$C$33),4)</f>
        <v>0</v>
      </c>
      <c r="H17" s="185">
        <f t="shared" si="2"/>
        <v>0</v>
      </c>
      <c r="I17" s="42">
        <v>1.7464114832535883E-2</v>
      </c>
      <c r="J17" s="185">
        <f t="shared" si="3"/>
        <v>0</v>
      </c>
      <c r="K17" s="42">
        <v>1.7464114832535883E-2</v>
      </c>
      <c r="L17" s="185">
        <f t="shared" si="4"/>
        <v>0</v>
      </c>
      <c r="M17" s="42">
        <v>1.7464114832535883E-2</v>
      </c>
      <c r="N17" s="185">
        <f t="shared" si="5"/>
        <v>0</v>
      </c>
      <c r="O17" s="42">
        <v>1.7464114832535883E-2</v>
      </c>
      <c r="P17" s="185">
        <f t="shared" si="6"/>
        <v>0</v>
      </c>
      <c r="Q17" s="42">
        <v>1.7464114832535883E-2</v>
      </c>
      <c r="R17" s="187">
        <f t="shared" si="7"/>
        <v>0</v>
      </c>
      <c r="S17" s="223">
        <f t="shared" si="8"/>
        <v>214807.67999999999</v>
      </c>
      <c r="T17" s="20"/>
      <c r="U17" s="20"/>
      <c r="V17" s="20"/>
      <c r="W17" s="20"/>
    </row>
    <row r="18" spans="1:23" x14ac:dyDescent="0.35">
      <c r="A18" s="528" t="s">
        <v>209</v>
      </c>
      <c r="B18" s="529"/>
      <c r="C18" s="41">
        <v>214807.67999999999</v>
      </c>
      <c r="D18" s="185">
        <f t="shared" si="0"/>
        <v>214807.67999999999</v>
      </c>
      <c r="E18" s="42">
        <f t="shared" ref="E18:G21" si="9">ROUND(E17*(1+$C$33),4)</f>
        <v>0</v>
      </c>
      <c r="F18" s="185">
        <f t="shared" si="1"/>
        <v>0</v>
      </c>
      <c r="G18" s="42">
        <f t="shared" si="9"/>
        <v>0</v>
      </c>
      <c r="H18" s="185">
        <f t="shared" si="2"/>
        <v>0</v>
      </c>
      <c r="I18" s="42">
        <v>1.7464114832535883E-2</v>
      </c>
      <c r="J18" s="185">
        <f t="shared" si="3"/>
        <v>0</v>
      </c>
      <c r="K18" s="42">
        <v>1.7464114832535883E-2</v>
      </c>
      <c r="L18" s="185">
        <f t="shared" si="4"/>
        <v>0</v>
      </c>
      <c r="M18" s="42">
        <v>1.7464114832535883E-2</v>
      </c>
      <c r="N18" s="185">
        <f t="shared" si="5"/>
        <v>0</v>
      </c>
      <c r="O18" s="42">
        <v>1.7464114832535883E-2</v>
      </c>
      <c r="P18" s="185">
        <f t="shared" si="6"/>
        <v>0</v>
      </c>
      <c r="Q18" s="42">
        <v>1.7464114832535883E-2</v>
      </c>
      <c r="R18" s="187">
        <f t="shared" si="7"/>
        <v>0</v>
      </c>
      <c r="S18" s="223">
        <f t="shared" si="8"/>
        <v>214807.67999999999</v>
      </c>
      <c r="T18" s="20"/>
      <c r="U18" s="20"/>
      <c r="V18" s="20"/>
      <c r="W18" s="20"/>
    </row>
    <row r="19" spans="1:23" x14ac:dyDescent="0.35">
      <c r="A19" s="528" t="s">
        <v>210</v>
      </c>
      <c r="B19" s="529"/>
      <c r="C19" s="41">
        <v>286410.23999999999</v>
      </c>
      <c r="D19" s="185">
        <f t="shared" si="0"/>
        <v>286410.23999999999</v>
      </c>
      <c r="E19" s="42">
        <f t="shared" si="9"/>
        <v>0</v>
      </c>
      <c r="F19" s="185">
        <f t="shared" si="1"/>
        <v>0</v>
      </c>
      <c r="G19" s="42">
        <f t="shared" si="9"/>
        <v>0</v>
      </c>
      <c r="H19" s="185">
        <f t="shared" si="2"/>
        <v>0</v>
      </c>
      <c r="I19" s="42">
        <v>1.7464114832535883E-2</v>
      </c>
      <c r="J19" s="185">
        <f t="shared" si="3"/>
        <v>0</v>
      </c>
      <c r="K19" s="42">
        <v>1.7464114832535883E-2</v>
      </c>
      <c r="L19" s="185">
        <f t="shared" si="4"/>
        <v>0</v>
      </c>
      <c r="M19" s="42">
        <v>1.7464114832535883E-2</v>
      </c>
      <c r="N19" s="185">
        <f t="shared" si="5"/>
        <v>0</v>
      </c>
      <c r="O19" s="42">
        <v>1.7464114832535883E-2</v>
      </c>
      <c r="P19" s="185">
        <f t="shared" si="6"/>
        <v>0</v>
      </c>
      <c r="Q19" s="42">
        <v>1.7464114832535883E-2</v>
      </c>
      <c r="R19" s="187">
        <f t="shared" si="7"/>
        <v>0</v>
      </c>
      <c r="S19" s="223">
        <f t="shared" si="8"/>
        <v>286410.23999999999</v>
      </c>
      <c r="T19" s="20"/>
      <c r="U19" s="20"/>
      <c r="V19" s="20"/>
      <c r="W19" s="20"/>
    </row>
    <row r="20" spans="1:23" x14ac:dyDescent="0.35">
      <c r="A20" s="528" t="s">
        <v>211</v>
      </c>
      <c r="B20" s="529"/>
      <c r="C20" s="41">
        <v>286410.23999999999</v>
      </c>
      <c r="D20" s="185">
        <f t="shared" si="0"/>
        <v>286410.23999999999</v>
      </c>
      <c r="E20" s="42">
        <f t="shared" si="9"/>
        <v>0</v>
      </c>
      <c r="F20" s="185">
        <f t="shared" si="1"/>
        <v>0</v>
      </c>
      <c r="G20" s="42">
        <f t="shared" si="9"/>
        <v>0</v>
      </c>
      <c r="H20" s="185">
        <f t="shared" si="2"/>
        <v>0</v>
      </c>
      <c r="I20" s="42">
        <v>1.7464114832535883E-2</v>
      </c>
      <c r="J20" s="185">
        <f t="shared" si="3"/>
        <v>0</v>
      </c>
      <c r="K20" s="42">
        <v>1.7464114832535883E-2</v>
      </c>
      <c r="L20" s="185">
        <f t="shared" si="4"/>
        <v>0</v>
      </c>
      <c r="M20" s="42">
        <v>1.7464114832535883E-2</v>
      </c>
      <c r="N20" s="185">
        <f t="shared" si="5"/>
        <v>0</v>
      </c>
      <c r="O20" s="42">
        <v>1.7464114832535883E-2</v>
      </c>
      <c r="P20" s="185">
        <f t="shared" si="6"/>
        <v>0</v>
      </c>
      <c r="Q20" s="42">
        <v>1.7464114832535883E-2</v>
      </c>
      <c r="R20" s="187">
        <f t="shared" si="7"/>
        <v>0</v>
      </c>
      <c r="S20" s="223">
        <f t="shared" si="8"/>
        <v>286410.23999999999</v>
      </c>
      <c r="T20" s="20"/>
      <c r="U20" s="20"/>
      <c r="V20" s="20"/>
      <c r="W20" s="20"/>
    </row>
    <row r="21" spans="1:23" x14ac:dyDescent="0.35">
      <c r="A21" s="528" t="s">
        <v>212</v>
      </c>
      <c r="B21" s="529"/>
      <c r="C21" s="41">
        <v>286410.23999999999</v>
      </c>
      <c r="D21" s="185">
        <f t="shared" si="0"/>
        <v>286410.23999999999</v>
      </c>
      <c r="E21" s="42">
        <f t="shared" si="9"/>
        <v>0</v>
      </c>
      <c r="F21" s="185">
        <f t="shared" si="1"/>
        <v>0</v>
      </c>
      <c r="G21" s="42">
        <f t="shared" si="9"/>
        <v>0</v>
      </c>
      <c r="H21" s="185">
        <f t="shared" si="2"/>
        <v>0</v>
      </c>
      <c r="I21" s="42">
        <v>1.7464114832535883E-2</v>
      </c>
      <c r="J21" s="185">
        <f t="shared" si="3"/>
        <v>0</v>
      </c>
      <c r="K21" s="42">
        <v>1.7464114832535883E-2</v>
      </c>
      <c r="L21" s="185">
        <f t="shared" si="4"/>
        <v>0</v>
      </c>
      <c r="M21" s="42">
        <v>1.7464114832535883E-2</v>
      </c>
      <c r="N21" s="185">
        <f t="shared" si="5"/>
        <v>0</v>
      </c>
      <c r="O21" s="42">
        <v>1.7464114832535883E-2</v>
      </c>
      <c r="P21" s="185">
        <f t="shared" si="6"/>
        <v>0</v>
      </c>
      <c r="Q21" s="42">
        <v>1.7464114832535883E-2</v>
      </c>
      <c r="R21" s="187">
        <f t="shared" si="7"/>
        <v>0</v>
      </c>
      <c r="S21" s="223">
        <f t="shared" si="8"/>
        <v>286410.23999999999</v>
      </c>
      <c r="T21" s="20"/>
      <c r="U21" s="20"/>
      <c r="V21" s="20"/>
      <c r="W21" s="20"/>
    </row>
    <row r="22" spans="1:23" s="30" customFormat="1" ht="13.9" x14ac:dyDescent="0.4">
      <c r="A22" s="514" t="s">
        <v>213</v>
      </c>
      <c r="B22" s="515"/>
      <c r="C22" s="214"/>
      <c r="D22" s="186">
        <f>SUM(D13:D21)</f>
        <v>1503653.76</v>
      </c>
      <c r="E22" s="178"/>
      <c r="F22" s="179">
        <f>SUM(F13:F21)</f>
        <v>0</v>
      </c>
      <c r="G22" s="178"/>
      <c r="H22" s="179">
        <f>SUM(H13:H21)</f>
        <v>0</v>
      </c>
      <c r="I22" s="178"/>
      <c r="J22" s="179">
        <f>SUM(J13:J21)</f>
        <v>0</v>
      </c>
      <c r="K22" s="178"/>
      <c r="L22" s="179">
        <f>SUM(L13:L21)</f>
        <v>0</v>
      </c>
      <c r="M22" s="178"/>
      <c r="N22" s="179">
        <f>SUM(N13:N21)</f>
        <v>0</v>
      </c>
      <c r="O22" s="178"/>
      <c r="P22" s="179">
        <f>SUM(P13:P21)</f>
        <v>0</v>
      </c>
      <c r="Q22" s="200"/>
      <c r="R22" s="200">
        <f>SUM(R13:R21)</f>
        <v>0</v>
      </c>
      <c r="S22" s="224">
        <f>SUM(S13:S21)</f>
        <v>1503653.76</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26" t="s">
        <v>438</v>
      </c>
      <c r="B24" s="527"/>
      <c r="C24" s="175">
        <f>S22</f>
        <v>1503653.76</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6" t="s">
        <v>49</v>
      </c>
      <c r="B26" s="63"/>
      <c r="C26" s="14"/>
      <c r="D26" s="14"/>
      <c r="E26" s="14"/>
      <c r="F26" s="14"/>
      <c r="G26" s="14"/>
      <c r="H26" s="14"/>
      <c r="I26" s="43"/>
      <c r="J26" s="14"/>
      <c r="K26" s="14"/>
      <c r="L26" s="14"/>
      <c r="M26" s="14"/>
      <c r="N26" s="14"/>
      <c r="O26" s="14"/>
      <c r="P26" s="14"/>
      <c r="Q26" s="14"/>
      <c r="R26" s="14"/>
      <c r="S26" s="15"/>
    </row>
    <row r="27" spans="1:23" ht="13.9" x14ac:dyDescent="0.4">
      <c r="A27" s="69" t="s">
        <v>101</v>
      </c>
      <c r="B27" s="165">
        <f>+'Participating State'!B8</f>
        <v>0</v>
      </c>
      <c r="C27" s="14"/>
      <c r="D27" s="14"/>
      <c r="E27" s="14"/>
      <c r="F27" s="14"/>
      <c r="G27" s="14"/>
      <c r="H27" s="14"/>
      <c r="I27" s="43"/>
      <c r="J27" s="14"/>
      <c r="K27" s="14"/>
      <c r="L27" s="14"/>
      <c r="M27" s="14"/>
      <c r="N27" s="14"/>
      <c r="O27" s="14"/>
      <c r="P27" s="14"/>
      <c r="Q27" s="14"/>
      <c r="R27" s="14"/>
      <c r="S27" s="15"/>
    </row>
    <row r="28" spans="1:23" ht="13.9" x14ac:dyDescent="0.4">
      <c r="A28" s="69" t="s">
        <v>46</v>
      </c>
      <c r="B28" s="165">
        <f>+'Participating State'!B9</f>
        <v>0</v>
      </c>
      <c r="C28" s="14"/>
      <c r="D28" s="14"/>
      <c r="E28" s="14"/>
      <c r="F28" s="14"/>
      <c r="G28" s="14"/>
      <c r="H28" s="14"/>
      <c r="I28" s="43"/>
      <c r="J28" s="14"/>
      <c r="K28" s="14"/>
      <c r="L28" s="14"/>
      <c r="M28" s="14"/>
      <c r="N28" s="14"/>
      <c r="O28" s="14"/>
      <c r="P28" s="14"/>
      <c r="Q28" s="14"/>
      <c r="R28" s="14"/>
      <c r="S28" s="15"/>
    </row>
    <row r="29" spans="1:23" ht="13.9" x14ac:dyDescent="0.4">
      <c r="A29" s="69" t="s">
        <v>47</v>
      </c>
      <c r="B29" s="173">
        <f>B28-B27</f>
        <v>0</v>
      </c>
      <c r="C29" s="14"/>
      <c r="D29" s="14"/>
      <c r="E29" s="14"/>
      <c r="F29" s="14"/>
      <c r="G29" s="14"/>
      <c r="H29" s="14"/>
      <c r="I29" s="43"/>
      <c r="J29" s="14"/>
      <c r="K29" s="14"/>
      <c r="L29" s="14"/>
      <c r="M29" s="14"/>
      <c r="N29" s="14"/>
      <c r="O29" s="14"/>
      <c r="P29" s="14"/>
      <c r="Q29" s="14"/>
      <c r="R29" s="14"/>
      <c r="S29" s="15"/>
    </row>
    <row r="30" spans="1:23" ht="13.9" x14ac:dyDescent="0.4">
      <c r="A30" s="69" t="s">
        <v>85</v>
      </c>
      <c r="B30" s="173">
        <f>IFERROR(B29/B27,0)</f>
        <v>0</v>
      </c>
      <c r="C30" s="14"/>
      <c r="D30" s="14"/>
      <c r="E30" s="14"/>
      <c r="F30" s="14"/>
      <c r="G30" s="14"/>
      <c r="H30" s="14"/>
      <c r="I30" s="43"/>
      <c r="J30" s="14"/>
      <c r="K30" s="14"/>
      <c r="L30" s="14"/>
      <c r="M30" s="14"/>
      <c r="N30" s="14"/>
      <c r="O30" s="14"/>
      <c r="P30" s="14"/>
      <c r="Q30" s="14"/>
      <c r="R30" s="14"/>
      <c r="S30" s="15"/>
    </row>
    <row r="31" spans="1:23" ht="13.9" x14ac:dyDescent="0.4">
      <c r="A31" s="69" t="s">
        <v>48</v>
      </c>
      <c r="B31" s="173">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4" t="s">
        <v>27</v>
      </c>
      <c r="B33" s="14"/>
      <c r="C33" s="44">
        <v>0</v>
      </c>
      <c r="D33" s="14"/>
      <c r="E33" s="14"/>
      <c r="F33" s="14"/>
      <c r="G33" s="14"/>
      <c r="H33" s="14"/>
      <c r="I33" s="14"/>
      <c r="J33" s="14"/>
      <c r="K33" s="14"/>
      <c r="L33" s="14"/>
      <c r="M33" s="14"/>
      <c r="N33" s="14"/>
      <c r="O33" s="14"/>
      <c r="P33" s="14"/>
      <c r="Q33" s="14"/>
      <c r="R33" s="14"/>
      <c r="S33" s="15"/>
    </row>
    <row r="34" spans="1:19" x14ac:dyDescent="0.35">
      <c r="A34" s="154" t="s">
        <v>389</v>
      </c>
      <c r="B34" s="14"/>
      <c r="C34" s="68">
        <v>0</v>
      </c>
      <c r="D34" s="14"/>
      <c r="E34" s="14"/>
      <c r="F34" s="14"/>
      <c r="G34" s="14"/>
      <c r="H34" s="14"/>
      <c r="I34" s="14"/>
      <c r="J34" s="14"/>
      <c r="K34" s="14"/>
      <c r="L34" s="14"/>
      <c r="M34" s="14"/>
      <c r="N34" s="14"/>
      <c r="O34" s="14"/>
      <c r="P34" s="14"/>
      <c r="Q34" s="14"/>
      <c r="R34" s="14"/>
      <c r="S34" s="15"/>
    </row>
    <row r="35" spans="1:19" ht="13.9" thickBot="1" x14ac:dyDescent="0.4">
      <c r="A35" s="59" t="s">
        <v>103</v>
      </c>
      <c r="B35" s="37"/>
      <c r="C35" s="37"/>
      <c r="D35" s="37"/>
      <c r="E35" s="61">
        <v>0</v>
      </c>
      <c r="F35" s="37"/>
      <c r="G35" s="61">
        <v>0</v>
      </c>
      <c r="H35" s="37"/>
      <c r="I35" s="61">
        <v>0</v>
      </c>
      <c r="J35" s="37"/>
      <c r="K35" s="61">
        <v>0</v>
      </c>
      <c r="L35" s="37"/>
      <c r="M35" s="61">
        <v>0</v>
      </c>
      <c r="N35" s="37"/>
      <c r="O35" s="61">
        <v>0</v>
      </c>
      <c r="P35" s="37"/>
      <c r="Q35" s="61">
        <v>0</v>
      </c>
      <c r="R35" s="37"/>
      <c r="S35" s="39"/>
    </row>
  </sheetData>
  <mergeCells count="29">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 ref="A1:S1"/>
    <mergeCell ref="A3:S3"/>
    <mergeCell ref="O11:P11"/>
    <mergeCell ref="Q11:R11"/>
    <mergeCell ref="K11:L11"/>
    <mergeCell ref="M11:N11"/>
    <mergeCell ref="A6:S6"/>
    <mergeCell ref="C8:D8"/>
    <mergeCell ref="E8:F8"/>
    <mergeCell ref="G8:H8"/>
    <mergeCell ref="I8:J8"/>
    <mergeCell ref="K8:L8"/>
    <mergeCell ref="M8:N8"/>
    <mergeCell ref="O8:P8"/>
  </mergeCells>
  <pageMargins left="0.25" right="0.25" top="0.75" bottom="0.75" header="0.3" footer="0.3"/>
  <pageSetup scale="35"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25"/>
  <sheetViews>
    <sheetView topLeftCell="A10" zoomScale="85" zoomScaleNormal="85" workbookViewId="0">
      <selection activeCell="Q12" sqref="Q12"/>
    </sheetView>
  </sheetViews>
  <sheetFormatPr defaultColWidth="9.1328125" defaultRowHeight="13.5" x14ac:dyDescent="0.35"/>
  <cols>
    <col min="1" max="1" width="61.1328125" style="1" customWidth="1"/>
    <col min="2" max="2" width="14.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494</v>
      </c>
      <c r="B1" s="456"/>
      <c r="C1" s="456"/>
      <c r="D1" s="456"/>
      <c r="E1" s="456"/>
      <c r="F1" s="456"/>
      <c r="G1" s="456"/>
      <c r="H1" s="456"/>
      <c r="I1" s="456"/>
      <c r="J1" s="456"/>
      <c r="K1" s="456"/>
      <c r="L1" s="456"/>
      <c r="M1" s="456"/>
      <c r="N1" s="456"/>
      <c r="O1" s="456"/>
      <c r="P1" s="456"/>
      <c r="Q1" s="456"/>
      <c r="R1" s="456"/>
      <c r="S1" s="419"/>
    </row>
    <row r="3" spans="1:19" s="294" customFormat="1" ht="36.75" customHeight="1" x14ac:dyDescent="0.5">
      <c r="A3" s="549" t="s">
        <v>399</v>
      </c>
      <c r="B3" s="549"/>
      <c r="C3" s="549"/>
      <c r="D3" s="549"/>
      <c r="E3" s="549"/>
      <c r="F3" s="549"/>
      <c r="G3" s="549"/>
      <c r="H3" s="549"/>
      <c r="I3" s="549"/>
      <c r="J3" s="549"/>
      <c r="K3" s="549"/>
      <c r="L3" s="549"/>
      <c r="M3" s="549"/>
      <c r="N3" s="549"/>
      <c r="O3" s="549"/>
      <c r="P3" s="549"/>
      <c r="Q3" s="549"/>
      <c r="R3" s="549"/>
    </row>
    <row r="5" spans="1:19" ht="13.9" thickBot="1" x14ac:dyDescent="0.4"/>
    <row r="6" spans="1:19" ht="13.9" x14ac:dyDescent="0.4">
      <c r="A6" s="550" t="s">
        <v>392</v>
      </c>
      <c r="B6" s="551"/>
      <c r="C6" s="551"/>
      <c r="D6" s="551"/>
      <c r="E6" s="551"/>
      <c r="F6" s="551"/>
      <c r="G6" s="551"/>
      <c r="H6" s="551"/>
      <c r="I6" s="551"/>
      <c r="J6" s="551"/>
      <c r="K6" s="551"/>
      <c r="L6" s="551"/>
      <c r="M6" s="551"/>
      <c r="N6" s="551"/>
      <c r="O6" s="551"/>
      <c r="P6" s="551"/>
      <c r="Q6" s="551"/>
      <c r="R6" s="552"/>
    </row>
    <row r="7" spans="1:19" x14ac:dyDescent="0.35">
      <c r="A7" s="46"/>
      <c r="R7" s="295"/>
    </row>
    <row r="8" spans="1:19" ht="13.9" x14ac:dyDescent="0.4">
      <c r="A8" s="46"/>
      <c r="B8" s="407" t="s">
        <v>7</v>
      </c>
      <c r="C8" s="553" t="s">
        <v>8</v>
      </c>
      <c r="D8" s="554"/>
      <c r="E8" s="553" t="s">
        <v>9</v>
      </c>
      <c r="F8" s="554"/>
      <c r="G8" s="553" t="s">
        <v>10</v>
      </c>
      <c r="H8" s="554"/>
      <c r="I8" s="553" t="s">
        <v>11</v>
      </c>
      <c r="J8" s="554"/>
      <c r="K8" s="553" t="s">
        <v>12</v>
      </c>
      <c r="L8" s="554"/>
      <c r="M8" s="553" t="s">
        <v>13</v>
      </c>
      <c r="N8" s="554"/>
      <c r="O8" s="553" t="s">
        <v>14</v>
      </c>
      <c r="P8" s="554"/>
      <c r="Q8" s="553" t="s">
        <v>15</v>
      </c>
      <c r="R8" s="555"/>
    </row>
    <row r="9" spans="1:19" s="304" customFormat="1" ht="13.9" x14ac:dyDescent="0.4">
      <c r="A9" s="297"/>
      <c r="B9" s="407"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61">
        <f>+IF('Participating State'!$B$17="Yes",'Participating State'!C7,0)</f>
        <v>0</v>
      </c>
      <c r="F10" s="562"/>
      <c r="G10" s="556">
        <f>+IF('Participating State'!$B$17="Yes",'Participating State'!E7,0)</f>
        <v>0</v>
      </c>
      <c r="H10" s="563"/>
      <c r="I10" s="556">
        <f>+IF('Participating State'!$B$17="Yes",'Participating State'!G7,0)</f>
        <v>0</v>
      </c>
      <c r="J10" s="563"/>
      <c r="K10" s="556">
        <f>+IF('Participating State'!$B$17="Yes",'Participating State'!I7,0)</f>
        <v>0</v>
      </c>
      <c r="L10" s="563"/>
      <c r="M10" s="556">
        <f>+IF('Participating State'!$B$17="Yes",'Participating State'!K7,0)</f>
        <v>0</v>
      </c>
      <c r="N10" s="563"/>
      <c r="O10" s="556">
        <f>+IF('Participating State'!$B$17="Yes",'Participating State'!M7,0)</f>
        <v>0</v>
      </c>
      <c r="P10" s="563"/>
      <c r="Q10" s="556">
        <f>+IF('Participating State'!$B$17="Yes",'Participating State'!O7,0)</f>
        <v>0</v>
      </c>
      <c r="R10" s="557"/>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17" t="s">
        <v>102</v>
      </c>
      <c r="B12" s="518"/>
      <c r="C12" s="310">
        <v>0</v>
      </c>
      <c r="D12" s="311">
        <f>C12*B22</f>
        <v>0</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17" t="s">
        <v>369</v>
      </c>
      <c r="B13" s="558"/>
      <c r="C13" s="314">
        <f>D12</f>
        <v>0</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9" t="s">
        <v>456</v>
      </c>
      <c r="B15" s="560"/>
      <c r="C15" s="319">
        <f>SUM(E13:R13)+C13</f>
        <v>0</v>
      </c>
      <c r="D15" s="407"/>
      <c r="E15" s="320"/>
      <c r="F15" s="321"/>
      <c r="P15" s="307"/>
      <c r="R15" s="295"/>
    </row>
    <row r="16" spans="1:19" ht="13.9" x14ac:dyDescent="0.4">
      <c r="A16" s="403"/>
      <c r="B16" s="407"/>
      <c r="C16" s="322"/>
      <c r="D16" s="407"/>
      <c r="E16" s="323"/>
      <c r="P16" s="307"/>
      <c r="R16" s="295"/>
    </row>
    <row r="17" spans="1:39" ht="14.25" x14ac:dyDescent="0.45">
      <c r="A17" s="324" t="s">
        <v>49</v>
      </c>
      <c r="B17" s="407"/>
      <c r="C17" s="67"/>
      <c r="D17" s="407"/>
      <c r="E17" s="323"/>
      <c r="P17" s="307"/>
      <c r="R17" s="295"/>
      <c r="AM17" s="1" t="s">
        <v>100</v>
      </c>
    </row>
    <row r="18" spans="1:39" ht="13.9" x14ac:dyDescent="0.4">
      <c r="A18" s="325" t="s">
        <v>101</v>
      </c>
      <c r="B18" s="326">
        <f>+IF('Participating State'!$B$17="Yes",'Participating State'!B8,0)</f>
        <v>0</v>
      </c>
      <c r="C18" s="322"/>
      <c r="D18" s="407"/>
      <c r="E18" s="323"/>
      <c r="P18" s="307"/>
      <c r="R18" s="295"/>
    </row>
    <row r="19" spans="1:39" ht="14.25" x14ac:dyDescent="0.45">
      <c r="A19" s="325" t="s">
        <v>46</v>
      </c>
      <c r="B19" s="326">
        <f>+IF('Participating State'!$B$17="Yes",'Participating State'!B9,0)</f>
        <v>0</v>
      </c>
      <c r="C19" s="67"/>
      <c r="D19" s="407"/>
      <c r="E19" s="327"/>
      <c r="P19" s="307"/>
      <c r="R19" s="295"/>
    </row>
    <row r="20" spans="1:39" ht="13.9" x14ac:dyDescent="0.4">
      <c r="A20" s="325" t="s">
        <v>47</v>
      </c>
      <c r="B20" s="174">
        <f>B19-B18</f>
        <v>0</v>
      </c>
      <c r="C20" s="322"/>
      <c r="D20" s="407"/>
      <c r="E20" s="323"/>
      <c r="P20" s="307"/>
      <c r="R20" s="295"/>
    </row>
    <row r="21" spans="1:39" ht="13.9" x14ac:dyDescent="0.4">
      <c r="A21" s="325" t="s">
        <v>85</v>
      </c>
      <c r="B21" s="174">
        <f>IFERROR(B20/B18,0)</f>
        <v>0</v>
      </c>
      <c r="C21" s="322"/>
      <c r="D21" s="407"/>
      <c r="E21" s="323"/>
      <c r="P21" s="307"/>
      <c r="R21" s="295"/>
    </row>
    <row r="22" spans="1:39" ht="13.9" x14ac:dyDescent="0.4">
      <c r="A22" s="325" t="s">
        <v>48</v>
      </c>
      <c r="B22" s="174">
        <f>B21+1</f>
        <v>1</v>
      </c>
      <c r="C22" s="322"/>
      <c r="D22" s="407"/>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I8:J8"/>
    <mergeCell ref="K8:L8"/>
    <mergeCell ref="M8:N8"/>
    <mergeCell ref="O8:P8"/>
    <mergeCell ref="Q8:R8"/>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s>
  <pageMargins left="0.25" right="0.25" top="0.75" bottom="0.75" header="0.3" footer="0.3"/>
  <pageSetup paperSize="5" scale="43"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A35"/>
  <sheetViews>
    <sheetView topLeftCell="Q16" zoomScale="85" zoomScaleNormal="85" workbookViewId="0">
      <selection activeCell="Q12" sqref="Q12"/>
    </sheetView>
  </sheetViews>
  <sheetFormatPr defaultColWidth="9.1328125" defaultRowHeight="13.5" x14ac:dyDescent="0.35"/>
  <cols>
    <col min="1" max="1" width="67" style="1" customWidth="1"/>
    <col min="2" max="2" width="13.597656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494</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49" t="s">
        <v>495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row>
    <row r="4" spans="1:27" x14ac:dyDescent="0.35">
      <c r="A4" s="335"/>
    </row>
    <row r="5" spans="1:27" ht="13.9" thickBot="1" x14ac:dyDescent="0.4"/>
    <row r="6" spans="1:27" ht="13.9" x14ac:dyDescent="0.4">
      <c r="A6" s="550" t="s">
        <v>393</v>
      </c>
      <c r="B6" s="551"/>
      <c r="C6" s="551"/>
      <c r="D6" s="551"/>
      <c r="E6" s="551"/>
      <c r="F6" s="551"/>
      <c r="G6" s="551"/>
      <c r="H6" s="551"/>
      <c r="I6" s="551"/>
      <c r="J6" s="551"/>
      <c r="K6" s="551"/>
      <c r="L6" s="551"/>
      <c r="M6" s="551"/>
      <c r="N6" s="551"/>
      <c r="O6" s="551"/>
      <c r="P6" s="551"/>
      <c r="Q6" s="551"/>
      <c r="R6" s="551"/>
      <c r="S6" s="551"/>
      <c r="T6" s="551"/>
      <c r="U6" s="551"/>
      <c r="V6" s="551"/>
      <c r="W6" s="551"/>
      <c r="X6" s="551"/>
      <c r="Y6" s="551"/>
      <c r="Z6" s="552"/>
    </row>
    <row r="7" spans="1:27" x14ac:dyDescent="0.35">
      <c r="A7" s="46"/>
      <c r="Z7" s="295"/>
    </row>
    <row r="8" spans="1:27" ht="13.9" x14ac:dyDescent="0.4">
      <c r="A8" s="46"/>
      <c r="B8" s="407" t="s">
        <v>7</v>
      </c>
      <c r="C8" s="553" t="s">
        <v>8</v>
      </c>
      <c r="D8" s="554"/>
      <c r="E8" s="553" t="s">
        <v>9</v>
      </c>
      <c r="F8" s="565"/>
      <c r="G8" s="554"/>
      <c r="H8" s="553" t="s">
        <v>10</v>
      </c>
      <c r="I8" s="565"/>
      <c r="J8" s="554"/>
      <c r="K8" s="553" t="s">
        <v>11</v>
      </c>
      <c r="L8" s="565"/>
      <c r="M8" s="554"/>
      <c r="N8" s="553" t="s">
        <v>12</v>
      </c>
      <c r="O8" s="565"/>
      <c r="P8" s="554"/>
      <c r="Q8" s="553" t="s">
        <v>13</v>
      </c>
      <c r="R8" s="565"/>
      <c r="S8" s="554"/>
      <c r="T8" s="553" t="s">
        <v>14</v>
      </c>
      <c r="U8" s="565"/>
      <c r="V8" s="554"/>
      <c r="W8" s="553" t="s">
        <v>15</v>
      </c>
      <c r="X8" s="565"/>
      <c r="Y8" s="555"/>
      <c r="Z8" s="406" t="s">
        <v>205</v>
      </c>
    </row>
    <row r="9" spans="1:27" ht="13.9" hidden="1" x14ac:dyDescent="0.4">
      <c r="A9" s="46"/>
      <c r="B9" s="407" t="s">
        <v>16</v>
      </c>
      <c r="C9" s="337"/>
      <c r="D9" s="404"/>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407"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61">
        <f>+IF('Participating State'!$B$17="Yes",'Participating State'!C7,0)</f>
        <v>0</v>
      </c>
      <c r="F11" s="567"/>
      <c r="G11" s="562"/>
      <c r="H11" s="561">
        <f>+IF('Participating State'!$B$17="Yes",'Participating State'!E7,0)</f>
        <v>0</v>
      </c>
      <c r="I11" s="567"/>
      <c r="J11" s="562"/>
      <c r="K11" s="561">
        <f>+IF('Participating State'!$B$17="Yes",'Participating State'!G7,0)</f>
        <v>0</v>
      </c>
      <c r="L11" s="567"/>
      <c r="M11" s="562"/>
      <c r="N11" s="561">
        <f>+IF('Participating State'!$B$17="Yes",'Participating State'!I7,0)</f>
        <v>0</v>
      </c>
      <c r="O11" s="567"/>
      <c r="P11" s="562"/>
      <c r="Q11" s="561">
        <f>+IF('Participating State'!$B$17="Yes",'Participating State'!K7,0)</f>
        <v>0</v>
      </c>
      <c r="R11" s="567"/>
      <c r="S11" s="562"/>
      <c r="T11" s="561">
        <f>+IF('Participating State'!$B$17="Yes",'Participating State'!M7,0)</f>
        <v>0</v>
      </c>
      <c r="U11" s="567"/>
      <c r="V11" s="562"/>
      <c r="W11" s="556">
        <f>+IF('Participating State'!$B$17="Yes",'Participating State'!O7,0)</f>
        <v>0</v>
      </c>
      <c r="X11" s="566"/>
      <c r="Y11" s="557"/>
      <c r="Z11" s="422"/>
    </row>
    <row r="12" spans="1:27" s="294" customFormat="1" ht="36" customHeight="1" x14ac:dyDescent="0.4">
      <c r="A12" s="308" t="s">
        <v>30</v>
      </c>
      <c r="C12" s="48" t="s">
        <v>31</v>
      </c>
      <c r="D12" s="49" t="s">
        <v>230</v>
      </c>
      <c r="E12" s="48" t="s">
        <v>25</v>
      </c>
      <c r="F12" s="345" t="s">
        <v>231</v>
      </c>
      <c r="G12" s="49" t="s">
        <v>442</v>
      </c>
      <c r="H12" s="48" t="s">
        <v>25</v>
      </c>
      <c r="I12" s="345" t="s">
        <v>231</v>
      </c>
      <c r="J12" s="49" t="s">
        <v>442</v>
      </c>
      <c r="K12" s="48" t="s">
        <v>25</v>
      </c>
      <c r="L12" s="345" t="s">
        <v>231</v>
      </c>
      <c r="M12" s="49" t="s">
        <v>442</v>
      </c>
      <c r="N12" s="48" t="s">
        <v>25</v>
      </c>
      <c r="O12" s="345" t="s">
        <v>231</v>
      </c>
      <c r="P12" s="49" t="s">
        <v>442</v>
      </c>
      <c r="Q12" s="48" t="s">
        <v>25</v>
      </c>
      <c r="R12" s="345" t="s">
        <v>231</v>
      </c>
      <c r="S12" s="49" t="s">
        <v>442</v>
      </c>
      <c r="T12" s="48" t="s">
        <v>25</v>
      </c>
      <c r="U12" s="345" t="s">
        <v>231</v>
      </c>
      <c r="V12" s="49" t="s">
        <v>442</v>
      </c>
      <c r="W12" s="48" t="s">
        <v>25</v>
      </c>
      <c r="X12" s="345" t="s">
        <v>231</v>
      </c>
      <c r="Y12" s="309" t="s">
        <v>26</v>
      </c>
      <c r="Z12" s="309" t="s">
        <v>443</v>
      </c>
    </row>
    <row r="13" spans="1:27" x14ac:dyDescent="0.35">
      <c r="A13" s="542" t="s">
        <v>32</v>
      </c>
      <c r="B13" s="564"/>
      <c r="C13" s="346">
        <v>0</v>
      </c>
      <c r="D13" s="312">
        <f>(C13*12)*$B$31</f>
        <v>0</v>
      </c>
      <c r="E13" s="347">
        <f>ROUND($C$34*E$35,4)</f>
        <v>0</v>
      </c>
      <c r="F13" s="348">
        <f t="shared" ref="F13:F21" si="0">MAX(ROUND(((E$11)*E13)*$B$31,2),0)</f>
        <v>0</v>
      </c>
      <c r="G13" s="312">
        <f>F13*12</f>
        <v>0</v>
      </c>
      <c r="H13" s="347">
        <f>ROUND($C$34*H$35,4)</f>
        <v>0</v>
      </c>
      <c r="I13" s="348">
        <f>MAX(ROUND(((H$11)*H13)*$B$31,2),0)</f>
        <v>0</v>
      </c>
      <c r="J13" s="312">
        <f>I13*12</f>
        <v>0</v>
      </c>
      <c r="K13" s="347">
        <f>ROUND($C$34*K$35,4)</f>
        <v>0</v>
      </c>
      <c r="L13" s="348">
        <f>MAX(ROUND(((K$11)*K13)*$B$31,2),0)</f>
        <v>0</v>
      </c>
      <c r="M13" s="312">
        <f>L13*12</f>
        <v>0</v>
      </c>
      <c r="N13" s="347">
        <f>ROUND($C$34*N$35,4)</f>
        <v>0</v>
      </c>
      <c r="O13" s="348">
        <f>MAX(ROUND(((N$11)*N13)*$B$31,2),0)</f>
        <v>0</v>
      </c>
      <c r="P13" s="312">
        <f>O13*12</f>
        <v>0</v>
      </c>
      <c r="Q13" s="347">
        <f>ROUND($C$34*Q$35,4)</f>
        <v>0</v>
      </c>
      <c r="R13" s="348">
        <f>MAX(ROUND(((Q$11)*Q13)*$B$31,2),0)</f>
        <v>0</v>
      </c>
      <c r="S13" s="312">
        <f>R13*12</f>
        <v>0</v>
      </c>
      <c r="T13" s="347">
        <f>ROUND($C$34*T$35,4)</f>
        <v>0</v>
      </c>
      <c r="U13" s="348">
        <f>MAX(ROUND(((T$11)*T13)*$B$31,2),0)</f>
        <v>0</v>
      </c>
      <c r="V13" s="312">
        <f>U13*12</f>
        <v>0</v>
      </c>
      <c r="W13" s="347">
        <f>ROUND($C$34*W$35,4)</f>
        <v>0</v>
      </c>
      <c r="X13" s="348">
        <f>MAX(ROUND(((W$11)*W13)*$B$31,2),0)</f>
        <v>0</v>
      </c>
      <c r="Y13" s="312">
        <f>X13*12</f>
        <v>0</v>
      </c>
      <c r="Z13" s="313">
        <f>D13+G13+J13+M13+P13+S13+V13+Y13</f>
        <v>0</v>
      </c>
      <c r="AA13" s="349"/>
    </row>
    <row r="14" spans="1:27" x14ac:dyDescent="0.35">
      <c r="A14" s="542" t="s">
        <v>33</v>
      </c>
      <c r="B14" s="564"/>
      <c r="C14" s="346">
        <f>ROUND(C13*(1+$C$33),2)</f>
        <v>0</v>
      </c>
      <c r="D14" s="312">
        <f t="shared" ref="D14:D21" si="1">(C14*12)*$B$31</f>
        <v>0</v>
      </c>
      <c r="E14" s="347">
        <f>ROUND(E13*((1+$C$33)),4)</f>
        <v>0</v>
      </c>
      <c r="F14" s="348">
        <f t="shared" si="0"/>
        <v>0</v>
      </c>
      <c r="G14" s="312">
        <f t="shared" ref="G14:G21" si="2">F14*12</f>
        <v>0</v>
      </c>
      <c r="H14" s="347">
        <f>ROUND(H13*((1+$C$33)),4)</f>
        <v>0</v>
      </c>
      <c r="I14" s="348">
        <f t="shared" ref="I14:I21" si="3">MAX(ROUND(((H$11)*H14)*$B$31,2),0)</f>
        <v>0</v>
      </c>
      <c r="J14" s="312">
        <f t="shared" ref="J14:J21" si="4">I14*12</f>
        <v>0</v>
      </c>
      <c r="K14" s="347">
        <f>ROUND(K13*(1+$C$33),4)</f>
        <v>0</v>
      </c>
      <c r="L14" s="348">
        <f t="shared" ref="L14:L21" si="5">MAX(ROUND(((K$11)*K14)*$B$31,2),0)</f>
        <v>0</v>
      </c>
      <c r="M14" s="312">
        <f t="shared" ref="M14:M21" si="6">L14*12</f>
        <v>0</v>
      </c>
      <c r="N14" s="347">
        <f>ROUND(N13*(1+$C$33),4)</f>
        <v>0</v>
      </c>
      <c r="O14" s="348">
        <f t="shared" ref="O14:O21" si="7">MAX(ROUND(((N$11)*N14)*$B$31,2),0)</f>
        <v>0</v>
      </c>
      <c r="P14" s="312">
        <f t="shared" ref="P14:P21" si="8">O14*12</f>
        <v>0</v>
      </c>
      <c r="Q14" s="347">
        <f>ROUND(Q13*(1+$C$33),4)</f>
        <v>0</v>
      </c>
      <c r="R14" s="348">
        <f t="shared" ref="R14:R21" si="9">MAX(ROUND(((Q$11)*Q14)*$B$31,2),0)</f>
        <v>0</v>
      </c>
      <c r="S14" s="312">
        <f t="shared" ref="S14:S21" si="10">R14*12</f>
        <v>0</v>
      </c>
      <c r="T14" s="347">
        <f>ROUND(T13*(1+$C$33),4)</f>
        <v>0</v>
      </c>
      <c r="U14" s="348">
        <f t="shared" ref="U14:U21" si="11">MAX(ROUND(((T$11)*T14)*$B$31,2),0)</f>
        <v>0</v>
      </c>
      <c r="V14" s="312">
        <f t="shared" ref="V14:V21" si="12">U14*12</f>
        <v>0</v>
      </c>
      <c r="W14" s="347">
        <f>ROUND(W13*(1+$C$33),4)</f>
        <v>0</v>
      </c>
      <c r="X14" s="348">
        <f t="shared" ref="X14:X21" si="13">MAX(ROUND(((W$11)*W14)*$B$31,2),0)</f>
        <v>0</v>
      </c>
      <c r="Y14" s="312">
        <f t="shared" ref="Y14:Y21" si="14">X14*12</f>
        <v>0</v>
      </c>
      <c r="Z14" s="313">
        <f t="shared" ref="Z14:Z21" si="15">D14+G14+J14+M14+P14+S14+V14+Y14</f>
        <v>0</v>
      </c>
      <c r="AA14" s="349"/>
    </row>
    <row r="15" spans="1:27" x14ac:dyDescent="0.35">
      <c r="A15" s="542" t="s">
        <v>34</v>
      </c>
      <c r="B15" s="564"/>
      <c r="C15" s="346">
        <f t="shared" ref="C15:C21" si="16">ROUND(C14*(1+$C$33),2)</f>
        <v>0</v>
      </c>
      <c r="D15" s="312">
        <f t="shared" si="1"/>
        <v>0</v>
      </c>
      <c r="E15" s="347">
        <f t="shared" ref="E15:E21" si="17">ROUND(E14*(1+$C$33),4)</f>
        <v>0</v>
      </c>
      <c r="F15" s="348">
        <f t="shared" si="0"/>
        <v>0</v>
      </c>
      <c r="G15" s="312">
        <f t="shared" si="2"/>
        <v>0</v>
      </c>
      <c r="H15" s="347">
        <f t="shared" ref="H15:H21" si="18">ROUND(H14*(1+$C$33),4)</f>
        <v>0</v>
      </c>
      <c r="I15" s="348">
        <f t="shared" si="3"/>
        <v>0</v>
      </c>
      <c r="J15" s="312">
        <f t="shared" si="4"/>
        <v>0</v>
      </c>
      <c r="K15" s="347">
        <f t="shared" ref="K15:K21" si="19">ROUND(K14*(1+$C$33),4)</f>
        <v>0</v>
      </c>
      <c r="L15" s="348">
        <f t="shared" si="5"/>
        <v>0</v>
      </c>
      <c r="M15" s="312">
        <f t="shared" si="6"/>
        <v>0</v>
      </c>
      <c r="N15" s="347">
        <f>ROUND(N14*(1+$C$33),4)</f>
        <v>0</v>
      </c>
      <c r="O15" s="348">
        <f t="shared" si="7"/>
        <v>0</v>
      </c>
      <c r="P15" s="312">
        <f t="shared" si="8"/>
        <v>0</v>
      </c>
      <c r="Q15" s="347">
        <f t="shared" ref="Q15:Q21" si="20">ROUND(Q14*(1+$C$33),4)</f>
        <v>0</v>
      </c>
      <c r="R15" s="348">
        <f t="shared" si="9"/>
        <v>0</v>
      </c>
      <c r="S15" s="312">
        <f t="shared" si="10"/>
        <v>0</v>
      </c>
      <c r="T15" s="347">
        <f t="shared" ref="T15:T21" si="21">ROUND(T14*(1+$C$33),4)</f>
        <v>0</v>
      </c>
      <c r="U15" s="348">
        <f t="shared" si="11"/>
        <v>0</v>
      </c>
      <c r="V15" s="312">
        <f t="shared" si="12"/>
        <v>0</v>
      </c>
      <c r="W15" s="347">
        <f t="shared" ref="W15:W21" si="22">ROUND(W14*(1+$C$33),4)</f>
        <v>0</v>
      </c>
      <c r="X15" s="348">
        <f t="shared" si="13"/>
        <v>0</v>
      </c>
      <c r="Y15" s="312">
        <f t="shared" si="14"/>
        <v>0</v>
      </c>
      <c r="Z15" s="313">
        <f t="shared" si="15"/>
        <v>0</v>
      </c>
      <c r="AA15" s="349"/>
    </row>
    <row r="16" spans="1:27" x14ac:dyDescent="0.35">
      <c r="A16" s="542" t="s">
        <v>35</v>
      </c>
      <c r="B16" s="564"/>
      <c r="C16" s="346">
        <f t="shared" si="16"/>
        <v>0</v>
      </c>
      <c r="D16" s="312">
        <f t="shared" si="1"/>
        <v>0</v>
      </c>
      <c r="E16" s="347">
        <f t="shared" si="17"/>
        <v>0</v>
      </c>
      <c r="F16" s="348">
        <f t="shared" si="0"/>
        <v>0</v>
      </c>
      <c r="G16" s="312">
        <f t="shared" si="2"/>
        <v>0</v>
      </c>
      <c r="H16" s="347">
        <f t="shared" si="18"/>
        <v>0</v>
      </c>
      <c r="I16" s="348">
        <f t="shared" si="3"/>
        <v>0</v>
      </c>
      <c r="J16" s="312">
        <f t="shared" si="4"/>
        <v>0</v>
      </c>
      <c r="K16" s="347">
        <f t="shared" si="19"/>
        <v>0</v>
      </c>
      <c r="L16" s="348">
        <f t="shared" si="5"/>
        <v>0</v>
      </c>
      <c r="M16" s="312">
        <f t="shared" si="6"/>
        <v>0</v>
      </c>
      <c r="N16" s="347">
        <f t="shared" ref="N16:N21" si="23">ROUND(N15*(1+$C$33),4)</f>
        <v>0</v>
      </c>
      <c r="O16" s="348">
        <f t="shared" si="7"/>
        <v>0</v>
      </c>
      <c r="P16" s="312">
        <f t="shared" si="8"/>
        <v>0</v>
      </c>
      <c r="Q16" s="347">
        <f t="shared" si="20"/>
        <v>0</v>
      </c>
      <c r="R16" s="348">
        <f t="shared" si="9"/>
        <v>0</v>
      </c>
      <c r="S16" s="312">
        <f t="shared" si="10"/>
        <v>0</v>
      </c>
      <c r="T16" s="347">
        <f t="shared" si="21"/>
        <v>0</v>
      </c>
      <c r="U16" s="348">
        <f t="shared" si="11"/>
        <v>0</v>
      </c>
      <c r="V16" s="312">
        <f t="shared" si="12"/>
        <v>0</v>
      </c>
      <c r="W16" s="347">
        <f t="shared" si="22"/>
        <v>0</v>
      </c>
      <c r="X16" s="348">
        <f t="shared" si="13"/>
        <v>0</v>
      </c>
      <c r="Y16" s="312">
        <f t="shared" si="14"/>
        <v>0</v>
      </c>
      <c r="Z16" s="313">
        <f t="shared" si="15"/>
        <v>0</v>
      </c>
      <c r="AA16" s="349"/>
    </row>
    <row r="17" spans="1:27" x14ac:dyDescent="0.35">
      <c r="A17" s="542" t="s">
        <v>36</v>
      </c>
      <c r="B17" s="564"/>
      <c r="C17" s="346">
        <f t="shared" si="16"/>
        <v>0</v>
      </c>
      <c r="D17" s="312">
        <f t="shared" si="1"/>
        <v>0</v>
      </c>
      <c r="E17" s="347">
        <f t="shared" si="17"/>
        <v>0</v>
      </c>
      <c r="F17" s="348">
        <f t="shared" si="0"/>
        <v>0</v>
      </c>
      <c r="G17" s="312">
        <f t="shared" si="2"/>
        <v>0</v>
      </c>
      <c r="H17" s="347">
        <f t="shared" si="18"/>
        <v>0</v>
      </c>
      <c r="I17" s="348">
        <f t="shared" si="3"/>
        <v>0</v>
      </c>
      <c r="J17" s="312">
        <f t="shared" si="4"/>
        <v>0</v>
      </c>
      <c r="K17" s="347">
        <f>ROUND(K16*(1+$C$33),4)</f>
        <v>0</v>
      </c>
      <c r="L17" s="348">
        <f t="shared" si="5"/>
        <v>0</v>
      </c>
      <c r="M17" s="312">
        <f t="shared" si="6"/>
        <v>0</v>
      </c>
      <c r="N17" s="347">
        <f t="shared" si="23"/>
        <v>0</v>
      </c>
      <c r="O17" s="348">
        <f t="shared" si="7"/>
        <v>0</v>
      </c>
      <c r="P17" s="312">
        <f t="shared" si="8"/>
        <v>0</v>
      </c>
      <c r="Q17" s="347">
        <f t="shared" si="20"/>
        <v>0</v>
      </c>
      <c r="R17" s="348">
        <f t="shared" si="9"/>
        <v>0</v>
      </c>
      <c r="S17" s="312">
        <f t="shared" si="10"/>
        <v>0</v>
      </c>
      <c r="T17" s="347">
        <f t="shared" si="21"/>
        <v>0</v>
      </c>
      <c r="U17" s="348">
        <f t="shared" si="11"/>
        <v>0</v>
      </c>
      <c r="V17" s="312">
        <f t="shared" si="12"/>
        <v>0</v>
      </c>
      <c r="W17" s="347">
        <f t="shared" si="22"/>
        <v>0</v>
      </c>
      <c r="X17" s="348">
        <f t="shared" si="13"/>
        <v>0</v>
      </c>
      <c r="Y17" s="312">
        <f t="shared" si="14"/>
        <v>0</v>
      </c>
      <c r="Z17" s="313">
        <f t="shared" si="15"/>
        <v>0</v>
      </c>
      <c r="AA17" s="349"/>
    </row>
    <row r="18" spans="1:27" x14ac:dyDescent="0.35">
      <c r="A18" s="542" t="s">
        <v>37</v>
      </c>
      <c r="B18" s="564"/>
      <c r="C18" s="346">
        <f t="shared" si="16"/>
        <v>0</v>
      </c>
      <c r="D18" s="312">
        <f t="shared" si="1"/>
        <v>0</v>
      </c>
      <c r="E18" s="347">
        <f t="shared" si="17"/>
        <v>0</v>
      </c>
      <c r="F18" s="348">
        <f t="shared" si="0"/>
        <v>0</v>
      </c>
      <c r="G18" s="312">
        <f t="shared" si="2"/>
        <v>0</v>
      </c>
      <c r="H18" s="347">
        <f t="shared" si="18"/>
        <v>0</v>
      </c>
      <c r="I18" s="348">
        <f t="shared" si="3"/>
        <v>0</v>
      </c>
      <c r="J18" s="312">
        <f t="shared" si="4"/>
        <v>0</v>
      </c>
      <c r="K18" s="347">
        <f t="shared" si="19"/>
        <v>0</v>
      </c>
      <c r="L18" s="348">
        <f t="shared" si="5"/>
        <v>0</v>
      </c>
      <c r="M18" s="312">
        <f t="shared" si="6"/>
        <v>0</v>
      </c>
      <c r="N18" s="347">
        <f t="shared" si="23"/>
        <v>0</v>
      </c>
      <c r="O18" s="348">
        <f t="shared" si="7"/>
        <v>0</v>
      </c>
      <c r="P18" s="312">
        <f t="shared" si="8"/>
        <v>0</v>
      </c>
      <c r="Q18" s="347">
        <f t="shared" si="20"/>
        <v>0</v>
      </c>
      <c r="R18" s="348">
        <f t="shared" si="9"/>
        <v>0</v>
      </c>
      <c r="S18" s="312">
        <f t="shared" si="10"/>
        <v>0</v>
      </c>
      <c r="T18" s="347">
        <f t="shared" si="21"/>
        <v>0</v>
      </c>
      <c r="U18" s="348">
        <f t="shared" si="11"/>
        <v>0</v>
      </c>
      <c r="V18" s="312">
        <f t="shared" si="12"/>
        <v>0</v>
      </c>
      <c r="W18" s="347">
        <f t="shared" si="22"/>
        <v>0</v>
      </c>
      <c r="X18" s="348">
        <f t="shared" si="13"/>
        <v>0</v>
      </c>
      <c r="Y18" s="312">
        <f t="shared" si="14"/>
        <v>0</v>
      </c>
      <c r="Z18" s="313">
        <f t="shared" si="15"/>
        <v>0</v>
      </c>
      <c r="AA18" s="349"/>
    </row>
    <row r="19" spans="1:27" x14ac:dyDescent="0.35">
      <c r="A19" s="542" t="s">
        <v>38</v>
      </c>
      <c r="B19" s="564"/>
      <c r="C19" s="346">
        <f t="shared" si="16"/>
        <v>0</v>
      </c>
      <c r="D19" s="312">
        <f t="shared" si="1"/>
        <v>0</v>
      </c>
      <c r="E19" s="347">
        <f t="shared" si="17"/>
        <v>0</v>
      </c>
      <c r="F19" s="348">
        <f t="shared" si="0"/>
        <v>0</v>
      </c>
      <c r="G19" s="312">
        <f t="shared" si="2"/>
        <v>0</v>
      </c>
      <c r="H19" s="347">
        <f t="shared" si="18"/>
        <v>0</v>
      </c>
      <c r="I19" s="348">
        <f t="shared" si="3"/>
        <v>0</v>
      </c>
      <c r="J19" s="312">
        <f t="shared" si="4"/>
        <v>0</v>
      </c>
      <c r="K19" s="347">
        <f t="shared" si="19"/>
        <v>0</v>
      </c>
      <c r="L19" s="348">
        <f t="shared" si="5"/>
        <v>0</v>
      </c>
      <c r="M19" s="312">
        <f t="shared" si="6"/>
        <v>0</v>
      </c>
      <c r="N19" s="347">
        <f t="shared" si="23"/>
        <v>0</v>
      </c>
      <c r="O19" s="348">
        <f t="shared" si="7"/>
        <v>0</v>
      </c>
      <c r="P19" s="312">
        <f t="shared" si="8"/>
        <v>0</v>
      </c>
      <c r="Q19" s="347">
        <f t="shared" si="20"/>
        <v>0</v>
      </c>
      <c r="R19" s="348">
        <f t="shared" si="9"/>
        <v>0</v>
      </c>
      <c r="S19" s="312">
        <f t="shared" si="10"/>
        <v>0</v>
      </c>
      <c r="T19" s="347">
        <f t="shared" si="21"/>
        <v>0</v>
      </c>
      <c r="U19" s="348">
        <f t="shared" si="11"/>
        <v>0</v>
      </c>
      <c r="V19" s="312">
        <f t="shared" si="12"/>
        <v>0</v>
      </c>
      <c r="W19" s="347">
        <f t="shared" si="22"/>
        <v>0</v>
      </c>
      <c r="X19" s="348">
        <f t="shared" si="13"/>
        <v>0</v>
      </c>
      <c r="Y19" s="312">
        <f t="shared" si="14"/>
        <v>0</v>
      </c>
      <c r="Z19" s="313">
        <f t="shared" si="15"/>
        <v>0</v>
      </c>
      <c r="AA19" s="349"/>
    </row>
    <row r="20" spans="1:27" x14ac:dyDescent="0.35">
      <c r="A20" s="542" t="s">
        <v>39</v>
      </c>
      <c r="B20" s="564"/>
      <c r="C20" s="346">
        <f t="shared" si="16"/>
        <v>0</v>
      </c>
      <c r="D20" s="312">
        <f t="shared" si="1"/>
        <v>0</v>
      </c>
      <c r="E20" s="347">
        <f t="shared" si="17"/>
        <v>0</v>
      </c>
      <c r="F20" s="348">
        <f t="shared" si="0"/>
        <v>0</v>
      </c>
      <c r="G20" s="312">
        <f t="shared" si="2"/>
        <v>0</v>
      </c>
      <c r="H20" s="347">
        <f t="shared" si="18"/>
        <v>0</v>
      </c>
      <c r="I20" s="348">
        <f t="shared" si="3"/>
        <v>0</v>
      </c>
      <c r="J20" s="312">
        <f t="shared" si="4"/>
        <v>0</v>
      </c>
      <c r="K20" s="347">
        <f t="shared" si="19"/>
        <v>0</v>
      </c>
      <c r="L20" s="348">
        <f t="shared" si="5"/>
        <v>0</v>
      </c>
      <c r="M20" s="312">
        <f t="shared" si="6"/>
        <v>0</v>
      </c>
      <c r="N20" s="347">
        <f t="shared" si="23"/>
        <v>0</v>
      </c>
      <c r="O20" s="348">
        <f t="shared" si="7"/>
        <v>0</v>
      </c>
      <c r="P20" s="312">
        <f t="shared" si="8"/>
        <v>0</v>
      </c>
      <c r="Q20" s="347">
        <f t="shared" si="20"/>
        <v>0</v>
      </c>
      <c r="R20" s="348">
        <f t="shared" si="9"/>
        <v>0</v>
      </c>
      <c r="S20" s="312">
        <f t="shared" si="10"/>
        <v>0</v>
      </c>
      <c r="T20" s="347">
        <f t="shared" si="21"/>
        <v>0</v>
      </c>
      <c r="U20" s="348">
        <f t="shared" si="11"/>
        <v>0</v>
      </c>
      <c r="V20" s="312">
        <f t="shared" si="12"/>
        <v>0</v>
      </c>
      <c r="W20" s="347">
        <f t="shared" si="22"/>
        <v>0</v>
      </c>
      <c r="X20" s="348">
        <f t="shared" si="13"/>
        <v>0</v>
      </c>
      <c r="Y20" s="312">
        <f t="shared" si="14"/>
        <v>0</v>
      </c>
      <c r="Z20" s="313">
        <f t="shared" si="15"/>
        <v>0</v>
      </c>
      <c r="AA20" s="349"/>
    </row>
    <row r="21" spans="1:27" x14ac:dyDescent="0.35">
      <c r="A21" s="542" t="s">
        <v>40</v>
      </c>
      <c r="B21" s="564"/>
      <c r="C21" s="346">
        <f t="shared" si="16"/>
        <v>0</v>
      </c>
      <c r="D21" s="312">
        <f t="shared" si="1"/>
        <v>0</v>
      </c>
      <c r="E21" s="347">
        <f t="shared" si="17"/>
        <v>0</v>
      </c>
      <c r="F21" s="348">
        <f t="shared" si="0"/>
        <v>0</v>
      </c>
      <c r="G21" s="312">
        <f t="shared" si="2"/>
        <v>0</v>
      </c>
      <c r="H21" s="347">
        <f t="shared" si="18"/>
        <v>0</v>
      </c>
      <c r="I21" s="348">
        <f t="shared" si="3"/>
        <v>0</v>
      </c>
      <c r="J21" s="312">
        <f t="shared" si="4"/>
        <v>0</v>
      </c>
      <c r="K21" s="347">
        <f t="shared" si="19"/>
        <v>0</v>
      </c>
      <c r="L21" s="348">
        <f t="shared" si="5"/>
        <v>0</v>
      </c>
      <c r="M21" s="312">
        <f t="shared" si="6"/>
        <v>0</v>
      </c>
      <c r="N21" s="347">
        <f t="shared" si="23"/>
        <v>0</v>
      </c>
      <c r="O21" s="348">
        <f t="shared" si="7"/>
        <v>0</v>
      </c>
      <c r="P21" s="312">
        <f t="shared" si="8"/>
        <v>0</v>
      </c>
      <c r="Q21" s="347">
        <f t="shared" si="20"/>
        <v>0</v>
      </c>
      <c r="R21" s="348">
        <f t="shared" si="9"/>
        <v>0</v>
      </c>
      <c r="S21" s="312">
        <f t="shared" si="10"/>
        <v>0</v>
      </c>
      <c r="T21" s="347">
        <f t="shared" si="21"/>
        <v>0</v>
      </c>
      <c r="U21" s="348">
        <f t="shared" si="11"/>
        <v>0</v>
      </c>
      <c r="V21" s="312">
        <f t="shared" si="12"/>
        <v>0</v>
      </c>
      <c r="W21" s="347">
        <f t="shared" si="22"/>
        <v>0</v>
      </c>
      <c r="X21" s="348">
        <f t="shared" si="13"/>
        <v>0</v>
      </c>
      <c r="Y21" s="312">
        <f t="shared" si="14"/>
        <v>0</v>
      </c>
      <c r="Z21" s="313">
        <f t="shared" si="15"/>
        <v>0</v>
      </c>
      <c r="AA21" s="349"/>
    </row>
    <row r="22" spans="1:27" s="318" customFormat="1" ht="13.9" x14ac:dyDescent="0.4">
      <c r="A22" s="517" t="s">
        <v>372</v>
      </c>
      <c r="B22" s="558"/>
      <c r="C22" s="215"/>
      <c r="D22" s="194">
        <f>SUM(D13:D21)</f>
        <v>0</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313">
        <f>D22+G22+J22+M22+P22+S22+V22+Y22</f>
        <v>0</v>
      </c>
    </row>
    <row r="23" spans="1:27" ht="13.9" thickBot="1" x14ac:dyDescent="0.4">
      <c r="A23" s="46"/>
      <c r="Z23" s="295"/>
    </row>
    <row r="24" spans="1:27" ht="14.25" thickBot="1" x14ac:dyDescent="0.45">
      <c r="A24" s="559" t="s">
        <v>457</v>
      </c>
      <c r="B24" s="560"/>
      <c r="C24" s="319">
        <f>Z22</f>
        <v>0</v>
      </c>
      <c r="D24" s="407"/>
      <c r="E24" s="320"/>
      <c r="V24" s="307"/>
      <c r="W24" s="307"/>
      <c r="X24" s="307"/>
      <c r="Y24" s="307"/>
      <c r="Z24" s="295"/>
    </row>
    <row r="25" spans="1:27" x14ac:dyDescent="0.35">
      <c r="A25" s="46"/>
      <c r="K25" s="329"/>
      <c r="L25" s="329"/>
      <c r="Z25" s="295"/>
    </row>
    <row r="26" spans="1:27" ht="13.9" x14ac:dyDescent="0.4">
      <c r="A26" s="324" t="s">
        <v>49</v>
      </c>
      <c r="B26" s="407"/>
      <c r="K26" s="329"/>
      <c r="L26" s="329"/>
      <c r="Z26" s="295"/>
    </row>
    <row r="27" spans="1:27" ht="13.9" x14ac:dyDescent="0.4">
      <c r="A27" s="325" t="s">
        <v>101</v>
      </c>
      <c r="B27" s="326">
        <f>+IF('Participating State'!$B$17="Yes",'Participating State'!B8,0)</f>
        <v>0</v>
      </c>
      <c r="K27" s="329"/>
      <c r="L27" s="329"/>
      <c r="Z27" s="295"/>
    </row>
    <row r="28" spans="1:27" ht="13.9" x14ac:dyDescent="0.4">
      <c r="A28" s="325" t="s">
        <v>46</v>
      </c>
      <c r="B28" s="326">
        <f>+IF('Participating State'!$B$17="Yes",'Participating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405" t="s">
        <v>27</v>
      </c>
      <c r="C33" s="352">
        <v>0</v>
      </c>
      <c r="Z33" s="295"/>
    </row>
    <row r="34" spans="1:26" x14ac:dyDescent="0.35">
      <c r="A34" s="405" t="s">
        <v>28</v>
      </c>
      <c r="C34" s="353">
        <v>0</v>
      </c>
      <c r="Z34" s="295"/>
    </row>
    <row r="35" spans="1:26" ht="13.9" thickBot="1" x14ac:dyDescent="0.4">
      <c r="A35" s="354" t="s">
        <v>103</v>
      </c>
      <c r="B35" s="333"/>
      <c r="C35" s="333"/>
      <c r="D35" s="333"/>
      <c r="E35" s="355">
        <v>0</v>
      </c>
      <c r="F35" s="333"/>
      <c r="G35" s="333"/>
      <c r="H35" s="355">
        <v>0</v>
      </c>
      <c r="I35" s="333"/>
      <c r="J35" s="333" t="s">
        <v>54</v>
      </c>
      <c r="K35" s="355">
        <v>0</v>
      </c>
      <c r="L35" s="333"/>
      <c r="M35" s="333"/>
      <c r="N35" s="355">
        <v>0</v>
      </c>
      <c r="O35" s="333"/>
      <c r="P35" s="333"/>
      <c r="Q35" s="355">
        <v>0</v>
      </c>
      <c r="R35" s="333"/>
      <c r="S35" s="333"/>
      <c r="T35" s="355">
        <v>0</v>
      </c>
      <c r="U35" s="333"/>
      <c r="V35" s="333"/>
      <c r="W35" s="355">
        <v>0</v>
      </c>
      <c r="X35" s="333"/>
      <c r="Y35" s="333"/>
      <c r="Z35" s="334"/>
    </row>
  </sheetData>
  <mergeCells count="29">
    <mergeCell ref="T11:V11"/>
    <mergeCell ref="A18:B18"/>
    <mergeCell ref="A19:B19"/>
    <mergeCell ref="A20:B20"/>
    <mergeCell ref="A6:Z6"/>
    <mergeCell ref="C8:D8"/>
    <mergeCell ref="E8:G8"/>
    <mergeCell ref="H8:J8"/>
    <mergeCell ref="K8:M8"/>
    <mergeCell ref="N8:P8"/>
    <mergeCell ref="Q8:S8"/>
    <mergeCell ref="T8:V8"/>
    <mergeCell ref="W8:Y8"/>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s>
  <pageMargins left="0.25" right="0.25" top="0.75" bottom="0.75" header="0.3" footer="0.3"/>
  <pageSetup paperSize="5" scale="36"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Z28"/>
  <sheetViews>
    <sheetView topLeftCell="B1" zoomScale="85" zoomScaleNormal="85" workbookViewId="0">
      <selection activeCell="Q12" sqref="Q12"/>
    </sheetView>
  </sheetViews>
  <sheetFormatPr defaultColWidth="9.1328125" defaultRowHeight="13.5" x14ac:dyDescent="0.35"/>
  <cols>
    <col min="1" max="1" width="64.3984375" style="1" customWidth="1"/>
    <col min="2" max="2" width="14.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86328125"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494</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49" t="s">
        <v>397</v>
      </c>
      <c r="B3" s="549"/>
      <c r="C3" s="549"/>
      <c r="D3" s="549"/>
      <c r="E3" s="549"/>
      <c r="F3" s="549"/>
      <c r="G3" s="549"/>
      <c r="H3" s="549"/>
      <c r="I3" s="549"/>
      <c r="J3" s="549"/>
      <c r="K3" s="549"/>
      <c r="L3" s="549"/>
      <c r="M3" s="549"/>
      <c r="N3" s="549"/>
      <c r="O3" s="549"/>
      <c r="P3" s="549"/>
      <c r="Q3" s="549"/>
      <c r="R3" s="356"/>
      <c r="S3" s="408"/>
      <c r="T3" s="408"/>
    </row>
    <row r="5" spans="1:26" ht="13.9" thickBot="1" x14ac:dyDescent="0.4"/>
    <row r="6" spans="1:26" ht="14.25" customHeight="1" x14ac:dyDescent="0.4">
      <c r="A6" s="550" t="s">
        <v>394</v>
      </c>
      <c r="B6" s="551"/>
      <c r="C6" s="551"/>
      <c r="D6" s="551"/>
      <c r="E6" s="551"/>
      <c r="F6" s="551"/>
      <c r="G6" s="551"/>
      <c r="H6" s="551"/>
      <c r="I6" s="551"/>
      <c r="J6" s="551"/>
      <c r="K6" s="551"/>
      <c r="L6" s="551"/>
      <c r="M6" s="551"/>
      <c r="N6" s="551"/>
      <c r="O6" s="551"/>
      <c r="P6" s="551"/>
      <c r="Q6" s="552"/>
      <c r="R6" s="243"/>
    </row>
    <row r="7" spans="1:26" x14ac:dyDescent="0.35">
      <c r="A7" s="46"/>
      <c r="Q7" s="295"/>
      <c r="R7" s="46"/>
    </row>
    <row r="8" spans="1:26" ht="13.9" x14ac:dyDescent="0.4">
      <c r="A8" s="517"/>
      <c r="B8" s="558"/>
      <c r="C8" s="339"/>
      <c r="D8" s="553" t="s">
        <v>9</v>
      </c>
      <c r="E8" s="554"/>
      <c r="F8" s="553" t="s">
        <v>10</v>
      </c>
      <c r="G8" s="554"/>
      <c r="H8" s="553" t="s">
        <v>11</v>
      </c>
      <c r="I8" s="554"/>
      <c r="J8" s="553" t="s">
        <v>12</v>
      </c>
      <c r="K8" s="554"/>
      <c r="L8" s="553" t="s">
        <v>13</v>
      </c>
      <c r="M8" s="554"/>
      <c r="N8" s="553" t="s">
        <v>14</v>
      </c>
      <c r="O8" s="554"/>
      <c r="P8" s="553" t="s">
        <v>15</v>
      </c>
      <c r="Q8" s="555"/>
      <c r="R8" s="46"/>
    </row>
    <row r="9" spans="1:26" ht="15" hidden="1" customHeight="1" x14ac:dyDescent="0.4">
      <c r="A9" s="46"/>
      <c r="B9" s="407"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17"/>
      <c r="B10" s="558"/>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39" t="s">
        <v>44</v>
      </c>
      <c r="B11" s="568"/>
      <c r="C11" s="541"/>
      <c r="D11" s="561">
        <f>+IF('Participating State'!$B$17="Yes",IF('Participating State'!C7&gt;0,'Participating State'!$F$21,0),0)</f>
        <v>0</v>
      </c>
      <c r="E11" s="562"/>
      <c r="F11" s="561">
        <f>+IF('Participating State'!$B$17="Yes",IF('Participating State'!E7&gt;0,'Participating State'!$F$21,0),0)</f>
        <v>0</v>
      </c>
      <c r="G11" s="562"/>
      <c r="H11" s="561">
        <f>+IF('Participating State'!$B$17="Yes",IF('Participating State'!G7&gt;0,'Participating State'!$F$21,0),0)</f>
        <v>0</v>
      </c>
      <c r="I11" s="562"/>
      <c r="J11" s="561">
        <f>+IF('Participating State'!$B$17="Yes",IF('Participating State'!I7&gt;0,'Participating State'!$F$21,0),0)</f>
        <v>0</v>
      </c>
      <c r="K11" s="562"/>
      <c r="L11" s="561">
        <f>+IF('Participating State'!$B$17="Yes",IF('Participating State'!K7&gt;0,'Participating State'!$F$21,0),0)</f>
        <v>0</v>
      </c>
      <c r="M11" s="562"/>
      <c r="N11" s="561">
        <f>+IF('Participating State'!$B$17="Yes",IF('Participating State'!M7&gt;0,'Participating State'!$F$21,0),0)</f>
        <v>0</v>
      </c>
      <c r="O11" s="562"/>
      <c r="P11" s="556">
        <f>+IF('Participating State'!$B$17="Yes",IF('Participating State'!O7&gt;0,'Participating State'!$F$21,0),0)</f>
        <v>0</v>
      </c>
      <c r="Q11" s="557"/>
      <c r="R11" s="358"/>
    </row>
    <row r="12" spans="1:26" s="294" customFormat="1" ht="23.65" x14ac:dyDescent="0.4">
      <c r="A12" s="537"/>
      <c r="B12" s="570"/>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17" t="s">
        <v>42</v>
      </c>
      <c r="B13" s="558"/>
      <c r="C13" s="518"/>
      <c r="D13" s="50">
        <f>ROUND(C25*D$26,4)</f>
        <v>0</v>
      </c>
      <c r="E13" s="312">
        <f>(D$11*B23)*D13</f>
        <v>0</v>
      </c>
      <c r="F13" s="29">
        <f>ROUND(C25*F$26,4)</f>
        <v>0</v>
      </c>
      <c r="G13" s="312">
        <f>(F13*B23)*F$11</f>
        <v>0</v>
      </c>
      <c r="H13" s="29">
        <f>ROUND(C25*H$26,4)</f>
        <v>0</v>
      </c>
      <c r="I13" s="312">
        <f>(H13*B23)*H$11</f>
        <v>0</v>
      </c>
      <c r="J13" s="29">
        <f>ROUND(C25*J$26,4)</f>
        <v>0</v>
      </c>
      <c r="K13" s="312">
        <f>(J13*B23)*J$11</f>
        <v>0</v>
      </c>
      <c r="L13" s="29">
        <f>ROUND(C25*L$26,4)</f>
        <v>0</v>
      </c>
      <c r="M13" s="312">
        <f>(L13*B23)*L$11</f>
        <v>0</v>
      </c>
      <c r="N13" s="29">
        <f>ROUND(C25*N$26,4)</f>
        <v>0</v>
      </c>
      <c r="O13" s="312">
        <f>(N13*B23)*N$11</f>
        <v>0</v>
      </c>
      <c r="P13" s="29">
        <f>ROUND(C25*P$26,4)</f>
        <v>0</v>
      </c>
      <c r="Q13" s="313">
        <f>(P13*B23)*P$11</f>
        <v>0</v>
      </c>
      <c r="R13" s="46"/>
      <c r="S13" s="294"/>
    </row>
    <row r="14" spans="1:26" s="318" customFormat="1" ht="13.9" x14ac:dyDescent="0.4">
      <c r="A14" s="517" t="s">
        <v>375</v>
      </c>
      <c r="B14" s="558"/>
      <c r="C14" s="518"/>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9" t="s">
        <v>458</v>
      </c>
      <c r="B16" s="560"/>
      <c r="C16" s="319">
        <f>SUM(E14:Q14)</f>
        <v>0</v>
      </c>
      <c r="D16" s="322"/>
      <c r="E16" s="323"/>
      <c r="Q16" s="295"/>
      <c r="R16" s="46"/>
    </row>
    <row r="17" spans="1:18" x14ac:dyDescent="0.35">
      <c r="A17" s="46"/>
      <c r="Q17" s="295"/>
      <c r="R17" s="46"/>
    </row>
    <row r="18" spans="1:18" ht="13.9" x14ac:dyDescent="0.4">
      <c r="A18" s="324" t="s">
        <v>49</v>
      </c>
      <c r="B18" s="407"/>
      <c r="Q18" s="295"/>
      <c r="R18" s="46"/>
    </row>
    <row r="19" spans="1:18" ht="13.9" x14ac:dyDescent="0.4">
      <c r="A19" s="325" t="s">
        <v>101</v>
      </c>
      <c r="B19" s="326">
        <f>+IF('Participating State'!$B$17="Yes",'Participating State'!B8,0)</f>
        <v>0</v>
      </c>
      <c r="Q19" s="295"/>
      <c r="R19" s="46"/>
    </row>
    <row r="20" spans="1:18" ht="13.9" x14ac:dyDescent="0.4">
      <c r="A20" s="325" t="s">
        <v>46</v>
      </c>
      <c r="B20" s="326">
        <f>+IF('Participating State'!$B$17="Yes",'Participating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405"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69" t="s">
        <v>420</v>
      </c>
      <c r="B28" s="569"/>
      <c r="C28" s="569"/>
      <c r="D28" s="569"/>
      <c r="E28" s="569"/>
      <c r="F28" s="569"/>
      <c r="G28" s="569"/>
      <c r="H28" s="569"/>
      <c r="I28" s="569"/>
      <c r="J28" s="569"/>
      <c r="K28" s="569"/>
      <c r="L28" s="569"/>
      <c r="M28" s="569"/>
      <c r="N28" s="569"/>
      <c r="O28" s="569"/>
      <c r="P28" s="569"/>
      <c r="Q28" s="569"/>
      <c r="R28" s="124"/>
    </row>
  </sheetData>
  <mergeCells count="25">
    <mergeCell ref="A6:Q6"/>
    <mergeCell ref="A8:B8"/>
    <mergeCell ref="D8:E8"/>
    <mergeCell ref="F8:G8"/>
    <mergeCell ref="H8:I8"/>
    <mergeCell ref="J8:K8"/>
    <mergeCell ref="L8:M8"/>
    <mergeCell ref="N8:O8"/>
    <mergeCell ref="P8:Q8"/>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s>
  <pageMargins left="0.25" right="0.25" top="0.75" bottom="0.75" header="0.3" footer="0.3"/>
  <pageSetup paperSize="5" scale="55"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37"/>
  <sheetViews>
    <sheetView topLeftCell="B1" zoomScale="85" zoomScaleNormal="85" workbookViewId="0">
      <selection activeCell="Q12" sqref="Q12"/>
    </sheetView>
  </sheetViews>
  <sheetFormatPr defaultColWidth="9.1328125" defaultRowHeight="13.5" x14ac:dyDescent="0.35"/>
  <cols>
    <col min="1" max="1" width="52.3984375" style="1" customWidth="1"/>
    <col min="2" max="2" width="15.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86328125" style="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494</v>
      </c>
      <c r="B1" s="456"/>
      <c r="C1" s="456"/>
      <c r="D1" s="456"/>
      <c r="E1" s="456"/>
      <c r="F1" s="456"/>
      <c r="G1" s="456"/>
      <c r="H1" s="456"/>
      <c r="I1" s="456"/>
      <c r="J1" s="456"/>
      <c r="K1" s="456"/>
      <c r="L1" s="456"/>
      <c r="M1" s="456"/>
      <c r="N1" s="456"/>
      <c r="O1" s="456"/>
      <c r="P1" s="456"/>
      <c r="Q1" s="456"/>
      <c r="R1" s="456"/>
    </row>
    <row r="3" spans="1:21" ht="36.75" customHeight="1" x14ac:dyDescent="0.5">
      <c r="A3" s="549" t="s">
        <v>398</v>
      </c>
      <c r="B3" s="549"/>
      <c r="C3" s="549"/>
      <c r="D3" s="549"/>
      <c r="E3" s="549"/>
      <c r="F3" s="549"/>
      <c r="G3" s="549"/>
      <c r="H3" s="549"/>
      <c r="I3" s="549"/>
      <c r="J3" s="549"/>
      <c r="K3" s="549"/>
      <c r="L3" s="549"/>
      <c r="M3" s="549"/>
      <c r="N3" s="549"/>
      <c r="O3" s="549"/>
      <c r="P3" s="549"/>
      <c r="Q3" s="549"/>
      <c r="R3" s="549"/>
      <c r="S3" s="356"/>
      <c r="T3" s="356"/>
      <c r="U3" s="356"/>
    </row>
    <row r="5" spans="1:21" ht="13.9" thickBot="1" x14ac:dyDescent="0.4"/>
    <row r="6" spans="1:21" ht="14.25" customHeight="1" x14ac:dyDescent="0.4">
      <c r="A6" s="550" t="s">
        <v>395</v>
      </c>
      <c r="B6" s="551"/>
      <c r="C6" s="551"/>
      <c r="D6" s="551"/>
      <c r="E6" s="551"/>
      <c r="F6" s="551"/>
      <c r="G6" s="551"/>
      <c r="H6" s="551"/>
      <c r="I6" s="551"/>
      <c r="J6" s="551"/>
      <c r="K6" s="551"/>
      <c r="L6" s="551"/>
      <c r="M6" s="551"/>
      <c r="N6" s="551"/>
      <c r="O6" s="551"/>
      <c r="P6" s="551"/>
      <c r="Q6" s="551"/>
      <c r="R6" s="552"/>
    </row>
    <row r="7" spans="1:21" x14ac:dyDescent="0.35">
      <c r="A7" s="46"/>
      <c r="R7" s="295"/>
    </row>
    <row r="8" spans="1:21" ht="13.9" x14ac:dyDescent="0.4">
      <c r="A8" s="46"/>
      <c r="D8" s="553" t="s">
        <v>9</v>
      </c>
      <c r="E8" s="554"/>
      <c r="F8" s="553" t="s">
        <v>10</v>
      </c>
      <c r="G8" s="554"/>
      <c r="H8" s="553" t="s">
        <v>11</v>
      </c>
      <c r="I8" s="554"/>
      <c r="J8" s="553" t="s">
        <v>12</v>
      </c>
      <c r="K8" s="554"/>
      <c r="L8" s="553" t="s">
        <v>13</v>
      </c>
      <c r="M8" s="554"/>
      <c r="N8" s="553" t="s">
        <v>14</v>
      </c>
      <c r="O8" s="554"/>
      <c r="P8" s="553" t="s">
        <v>15</v>
      </c>
      <c r="Q8" s="555"/>
      <c r="R8" s="406" t="s">
        <v>205</v>
      </c>
    </row>
    <row r="9" spans="1:21" ht="15" hidden="1" customHeight="1" x14ac:dyDescent="0.4">
      <c r="A9" s="46"/>
      <c r="B9" s="407"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17" t="s">
        <v>105</v>
      </c>
      <c r="B10" s="558"/>
      <c r="C10" s="558"/>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17" t="s">
        <v>45</v>
      </c>
      <c r="B11" s="558"/>
      <c r="C11" s="558"/>
      <c r="D11" s="561">
        <f>+IF('Participating State'!$B$17="Yes",IF('Participating State'!C7&gt;0,'Participating State'!$F$22,0),0)</f>
        <v>0</v>
      </c>
      <c r="E11" s="562"/>
      <c r="F11" s="561">
        <f>+IF('Participating State'!$B$17="Yes",IF('Participating State'!E7&gt;0,'Participating State'!$F$22,0),0)</f>
        <v>0</v>
      </c>
      <c r="G11" s="562"/>
      <c r="H11" s="561">
        <f>+IF('Participating State'!$B$17="Yes",IF('Participating State'!G7&gt;0,'Participating State'!$F$22,0),0)</f>
        <v>0</v>
      </c>
      <c r="I11" s="562"/>
      <c r="J11" s="561">
        <f>+IF('Participating State'!$B$17="Yes",IF('Participating State'!I7&gt;0,'Participating State'!$F$22,0),0)</f>
        <v>0</v>
      </c>
      <c r="K11" s="562"/>
      <c r="L11" s="561">
        <f>+IF('Participating State'!$B$17="Yes",IF('Participating State'!K7&gt;0,'Participating State'!$F$22,0),0)</f>
        <v>0</v>
      </c>
      <c r="M11" s="562"/>
      <c r="N11" s="561">
        <f>+IF('Participating State'!$B$17="Yes",IF('Participating State'!M7&gt;0,'Participating State'!$F$22,0),0)</f>
        <v>0</v>
      </c>
      <c r="O11" s="562"/>
      <c r="P11" s="556">
        <f>+IF('Participating State'!$B$17="Yes",IF('Participating State'!O7&gt;0,'Participating State'!$F$22,0),0)</f>
        <v>0</v>
      </c>
      <c r="Q11" s="557"/>
      <c r="R11" s="422"/>
      <c r="S11" s="1"/>
    </row>
    <row r="12" spans="1:21" s="294" customFormat="1" ht="23.65" x14ac:dyDescent="0.4">
      <c r="A12" s="546" t="s">
        <v>30</v>
      </c>
      <c r="B12" s="572"/>
      <c r="C12" s="572"/>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2" t="s">
        <v>32</v>
      </c>
      <c r="B13" s="571"/>
      <c r="C13" s="571"/>
      <c r="D13" s="113">
        <f>ROUND($C$34*D$35,4)</f>
        <v>0</v>
      </c>
      <c r="E13" s="312">
        <f t="shared" ref="E13:E21" si="0">(D13*$B$31)*D$11</f>
        <v>0</v>
      </c>
      <c r="F13" s="113">
        <f>ROUND($C$34*F$35,4)</f>
        <v>0</v>
      </c>
      <c r="G13" s="312">
        <f t="shared" ref="G13:G21" si="1">(F13*$B$31)*F$11</f>
        <v>0</v>
      </c>
      <c r="H13" s="113">
        <f>ROUND($C$34*H$35,4)</f>
        <v>0</v>
      </c>
      <c r="I13" s="312">
        <f t="shared" ref="I13:I21" si="2">(H13*$B$31)*H$11</f>
        <v>0</v>
      </c>
      <c r="J13" s="113">
        <f>ROUND($C$34*J$35,4)</f>
        <v>0</v>
      </c>
      <c r="K13" s="312">
        <f t="shared" ref="K13:K21" si="3">(J13*$B$31)*J$11</f>
        <v>0</v>
      </c>
      <c r="L13" s="113">
        <f>ROUND($C$34*L$35,4)</f>
        <v>0</v>
      </c>
      <c r="M13" s="312">
        <f t="shared" ref="M13:M21" si="4">(L13*$B$31)*L$11</f>
        <v>0</v>
      </c>
      <c r="N13" s="113">
        <f>ROUND($C$34*N$35,4)</f>
        <v>0</v>
      </c>
      <c r="O13" s="312">
        <f t="shared" ref="O13:O21" si="5">(N13*$B$31)*N$11</f>
        <v>0</v>
      </c>
      <c r="P13" s="113">
        <f>ROUND($C$34*P$35,4)</f>
        <v>0</v>
      </c>
      <c r="Q13" s="312">
        <f t="shared" ref="Q13:Q21" si="6">(P13*$B$31)*P$11</f>
        <v>0</v>
      </c>
      <c r="R13" s="313">
        <f>E13+G13+I13+K13+M13+O13+Q13</f>
        <v>0</v>
      </c>
      <c r="T13" s="294"/>
    </row>
    <row r="14" spans="1:21" x14ac:dyDescent="0.35">
      <c r="A14" s="542" t="s">
        <v>33</v>
      </c>
      <c r="B14" s="571"/>
      <c r="C14" s="571"/>
      <c r="D14" s="29">
        <f>ROUND(D13*(1+$C$33),4)</f>
        <v>0</v>
      </c>
      <c r="E14" s="312">
        <f t="shared" si="0"/>
        <v>0</v>
      </c>
      <c r="F14" s="29">
        <f>ROUND(F13*(1+$C$33),4)</f>
        <v>0</v>
      </c>
      <c r="G14" s="312">
        <f t="shared" si="1"/>
        <v>0</v>
      </c>
      <c r="H14" s="29">
        <f>ROUND(H13*(1+$C$33),4)</f>
        <v>0</v>
      </c>
      <c r="I14" s="312">
        <f t="shared" si="2"/>
        <v>0</v>
      </c>
      <c r="J14" s="29">
        <f>ROUND(J13*(1+$C$33),4)</f>
        <v>0</v>
      </c>
      <c r="K14" s="312">
        <f t="shared" si="3"/>
        <v>0</v>
      </c>
      <c r="L14" s="29">
        <f>ROUND(L13*(1+$C$33),4)</f>
        <v>0</v>
      </c>
      <c r="M14" s="312">
        <f t="shared" si="4"/>
        <v>0</v>
      </c>
      <c r="N14" s="29">
        <f>ROUND(N13*(1+$C$33),4)</f>
        <v>0</v>
      </c>
      <c r="O14" s="312">
        <f t="shared" si="5"/>
        <v>0</v>
      </c>
      <c r="P14" s="29">
        <f>ROUND(P13*(1+$C$33),4)</f>
        <v>0</v>
      </c>
      <c r="Q14" s="312">
        <f t="shared" si="6"/>
        <v>0</v>
      </c>
      <c r="R14" s="313">
        <f t="shared" ref="R14:R22" si="7">E14+G14+I14+K14+M14+O14+Q14</f>
        <v>0</v>
      </c>
    </row>
    <row r="15" spans="1:21" x14ac:dyDescent="0.35">
      <c r="A15" s="542" t="s">
        <v>34</v>
      </c>
      <c r="B15" s="571"/>
      <c r="C15" s="571"/>
      <c r="D15" s="29">
        <f>ROUND(D14*(1+$C$33),4)</f>
        <v>0</v>
      </c>
      <c r="E15" s="312">
        <f t="shared" si="0"/>
        <v>0</v>
      </c>
      <c r="F15" s="29">
        <f>ROUND(F14*(1+$C$33),4)</f>
        <v>0</v>
      </c>
      <c r="G15" s="312">
        <f t="shared" si="1"/>
        <v>0</v>
      </c>
      <c r="H15" s="29">
        <f t="shared" ref="H15:H21" si="8">ROUND(H14*(1+$C$33),4)</f>
        <v>0</v>
      </c>
      <c r="I15" s="312">
        <f t="shared" si="2"/>
        <v>0</v>
      </c>
      <c r="J15" s="29">
        <f t="shared" ref="J15:J21" si="9">ROUND(J14*(1+$C$33),4)</f>
        <v>0</v>
      </c>
      <c r="K15" s="312">
        <f t="shared" si="3"/>
        <v>0</v>
      </c>
      <c r="L15" s="29">
        <f t="shared" ref="L15:L21" si="10">ROUND(L14*(1+$C$33),4)</f>
        <v>0</v>
      </c>
      <c r="M15" s="312">
        <f t="shared" si="4"/>
        <v>0</v>
      </c>
      <c r="N15" s="29">
        <f t="shared" ref="N15:P21" si="11">ROUND(N14*(1+$C$33),4)</f>
        <v>0</v>
      </c>
      <c r="O15" s="312">
        <f t="shared" si="5"/>
        <v>0</v>
      </c>
      <c r="P15" s="29">
        <f t="shared" si="11"/>
        <v>0</v>
      </c>
      <c r="Q15" s="312">
        <f t="shared" si="6"/>
        <v>0</v>
      </c>
      <c r="R15" s="313">
        <f t="shared" si="7"/>
        <v>0</v>
      </c>
    </row>
    <row r="16" spans="1:21" x14ac:dyDescent="0.35">
      <c r="A16" s="542" t="s">
        <v>35</v>
      </c>
      <c r="B16" s="571"/>
      <c r="C16" s="571"/>
      <c r="D16" s="29">
        <f t="shared" ref="D16:F21" si="12">ROUND(D15*(1+$C$33),4)</f>
        <v>0</v>
      </c>
      <c r="E16" s="312">
        <f t="shared" si="0"/>
        <v>0</v>
      </c>
      <c r="F16" s="29">
        <f t="shared" si="12"/>
        <v>0</v>
      </c>
      <c r="G16" s="312">
        <f t="shared" si="1"/>
        <v>0</v>
      </c>
      <c r="H16" s="29">
        <f t="shared" si="8"/>
        <v>0</v>
      </c>
      <c r="I16" s="312">
        <f t="shared" si="2"/>
        <v>0</v>
      </c>
      <c r="J16" s="29">
        <f t="shared" si="9"/>
        <v>0</v>
      </c>
      <c r="K16" s="312">
        <f t="shared" si="3"/>
        <v>0</v>
      </c>
      <c r="L16" s="29">
        <f t="shared" si="10"/>
        <v>0</v>
      </c>
      <c r="M16" s="312">
        <f t="shared" si="4"/>
        <v>0</v>
      </c>
      <c r="N16" s="29">
        <f t="shared" si="11"/>
        <v>0</v>
      </c>
      <c r="O16" s="312">
        <f t="shared" si="5"/>
        <v>0</v>
      </c>
      <c r="P16" s="29">
        <f t="shared" si="11"/>
        <v>0</v>
      </c>
      <c r="Q16" s="312">
        <f t="shared" si="6"/>
        <v>0</v>
      </c>
      <c r="R16" s="313">
        <f t="shared" si="7"/>
        <v>0</v>
      </c>
    </row>
    <row r="17" spans="1:19" x14ac:dyDescent="0.35">
      <c r="A17" s="542" t="s">
        <v>36</v>
      </c>
      <c r="B17" s="571"/>
      <c r="C17" s="571"/>
      <c r="D17" s="29">
        <f t="shared" si="12"/>
        <v>0</v>
      </c>
      <c r="E17" s="312">
        <f t="shared" si="0"/>
        <v>0</v>
      </c>
      <c r="F17" s="29">
        <f t="shared" si="12"/>
        <v>0</v>
      </c>
      <c r="G17" s="312">
        <f t="shared" si="1"/>
        <v>0</v>
      </c>
      <c r="H17" s="29">
        <f t="shared" si="8"/>
        <v>0</v>
      </c>
      <c r="I17" s="312">
        <f t="shared" si="2"/>
        <v>0</v>
      </c>
      <c r="J17" s="29">
        <f t="shared" si="9"/>
        <v>0</v>
      </c>
      <c r="K17" s="312">
        <f t="shared" si="3"/>
        <v>0</v>
      </c>
      <c r="L17" s="29">
        <f t="shared" si="10"/>
        <v>0</v>
      </c>
      <c r="M17" s="312">
        <f t="shared" si="4"/>
        <v>0</v>
      </c>
      <c r="N17" s="29">
        <f t="shared" si="11"/>
        <v>0</v>
      </c>
      <c r="O17" s="312">
        <f t="shared" si="5"/>
        <v>0</v>
      </c>
      <c r="P17" s="29">
        <f t="shared" si="11"/>
        <v>0</v>
      </c>
      <c r="Q17" s="312">
        <f t="shared" si="6"/>
        <v>0</v>
      </c>
      <c r="R17" s="313">
        <f t="shared" si="7"/>
        <v>0</v>
      </c>
    </row>
    <row r="18" spans="1:19" x14ac:dyDescent="0.35">
      <c r="A18" s="542" t="s">
        <v>37</v>
      </c>
      <c r="B18" s="571"/>
      <c r="C18" s="571"/>
      <c r="D18" s="29">
        <f t="shared" si="12"/>
        <v>0</v>
      </c>
      <c r="E18" s="312">
        <f t="shared" si="0"/>
        <v>0</v>
      </c>
      <c r="F18" s="29">
        <f t="shared" si="12"/>
        <v>0</v>
      </c>
      <c r="G18" s="312">
        <f t="shared" si="1"/>
        <v>0</v>
      </c>
      <c r="H18" s="29">
        <f t="shared" si="8"/>
        <v>0</v>
      </c>
      <c r="I18" s="312">
        <f t="shared" si="2"/>
        <v>0</v>
      </c>
      <c r="J18" s="29">
        <f t="shared" si="9"/>
        <v>0</v>
      </c>
      <c r="K18" s="312">
        <f t="shared" si="3"/>
        <v>0</v>
      </c>
      <c r="L18" s="29">
        <f t="shared" si="10"/>
        <v>0</v>
      </c>
      <c r="M18" s="312">
        <f t="shared" si="4"/>
        <v>0</v>
      </c>
      <c r="N18" s="29">
        <f t="shared" si="11"/>
        <v>0</v>
      </c>
      <c r="O18" s="312">
        <f t="shared" si="5"/>
        <v>0</v>
      </c>
      <c r="P18" s="29">
        <f t="shared" si="11"/>
        <v>0</v>
      </c>
      <c r="Q18" s="312">
        <f t="shared" si="6"/>
        <v>0</v>
      </c>
      <c r="R18" s="313">
        <f t="shared" si="7"/>
        <v>0</v>
      </c>
    </row>
    <row r="19" spans="1:19" x14ac:dyDescent="0.35">
      <c r="A19" s="542" t="s">
        <v>38</v>
      </c>
      <c r="B19" s="571"/>
      <c r="C19" s="571"/>
      <c r="D19" s="29">
        <f t="shared" si="12"/>
        <v>0</v>
      </c>
      <c r="E19" s="312">
        <f t="shared" si="0"/>
        <v>0</v>
      </c>
      <c r="F19" s="29">
        <f t="shared" si="12"/>
        <v>0</v>
      </c>
      <c r="G19" s="312">
        <f t="shared" si="1"/>
        <v>0</v>
      </c>
      <c r="H19" s="29">
        <f t="shared" si="8"/>
        <v>0</v>
      </c>
      <c r="I19" s="312">
        <f t="shared" si="2"/>
        <v>0</v>
      </c>
      <c r="J19" s="29">
        <f t="shared" si="9"/>
        <v>0</v>
      </c>
      <c r="K19" s="312">
        <f t="shared" si="3"/>
        <v>0</v>
      </c>
      <c r="L19" s="29">
        <f t="shared" si="10"/>
        <v>0</v>
      </c>
      <c r="M19" s="312">
        <f t="shared" si="4"/>
        <v>0</v>
      </c>
      <c r="N19" s="29">
        <f t="shared" si="11"/>
        <v>0</v>
      </c>
      <c r="O19" s="312">
        <f t="shared" si="5"/>
        <v>0</v>
      </c>
      <c r="P19" s="29">
        <f t="shared" si="11"/>
        <v>0</v>
      </c>
      <c r="Q19" s="312">
        <f t="shared" si="6"/>
        <v>0</v>
      </c>
      <c r="R19" s="313">
        <f t="shared" si="7"/>
        <v>0</v>
      </c>
    </row>
    <row r="20" spans="1:19" x14ac:dyDescent="0.35">
      <c r="A20" s="542" t="s">
        <v>39</v>
      </c>
      <c r="B20" s="571"/>
      <c r="C20" s="571"/>
      <c r="D20" s="29">
        <f t="shared" si="12"/>
        <v>0</v>
      </c>
      <c r="E20" s="312">
        <f t="shared" si="0"/>
        <v>0</v>
      </c>
      <c r="F20" s="29">
        <f t="shared" si="12"/>
        <v>0</v>
      </c>
      <c r="G20" s="312">
        <f t="shared" si="1"/>
        <v>0</v>
      </c>
      <c r="H20" s="29">
        <f t="shared" si="8"/>
        <v>0</v>
      </c>
      <c r="I20" s="312">
        <f t="shared" si="2"/>
        <v>0</v>
      </c>
      <c r="J20" s="29">
        <f t="shared" si="9"/>
        <v>0</v>
      </c>
      <c r="K20" s="312">
        <f t="shared" si="3"/>
        <v>0</v>
      </c>
      <c r="L20" s="29">
        <f t="shared" si="10"/>
        <v>0</v>
      </c>
      <c r="M20" s="312">
        <f t="shared" si="4"/>
        <v>0</v>
      </c>
      <c r="N20" s="29">
        <f t="shared" si="11"/>
        <v>0</v>
      </c>
      <c r="O20" s="312">
        <f t="shared" si="5"/>
        <v>0</v>
      </c>
      <c r="P20" s="29">
        <f t="shared" si="11"/>
        <v>0</v>
      </c>
      <c r="Q20" s="312">
        <f t="shared" si="6"/>
        <v>0</v>
      </c>
      <c r="R20" s="313">
        <f t="shared" si="7"/>
        <v>0</v>
      </c>
    </row>
    <row r="21" spans="1:19" x14ac:dyDescent="0.35">
      <c r="A21" s="542" t="s">
        <v>40</v>
      </c>
      <c r="B21" s="571"/>
      <c r="C21" s="571"/>
      <c r="D21" s="29">
        <f t="shared" si="12"/>
        <v>0</v>
      </c>
      <c r="E21" s="312">
        <f t="shared" si="0"/>
        <v>0</v>
      </c>
      <c r="F21" s="29">
        <f t="shared" si="12"/>
        <v>0</v>
      </c>
      <c r="G21" s="312">
        <f t="shared" si="1"/>
        <v>0</v>
      </c>
      <c r="H21" s="29">
        <f t="shared" si="8"/>
        <v>0</v>
      </c>
      <c r="I21" s="312">
        <f t="shared" si="2"/>
        <v>0</v>
      </c>
      <c r="J21" s="29">
        <f t="shared" si="9"/>
        <v>0</v>
      </c>
      <c r="K21" s="312">
        <f t="shared" si="3"/>
        <v>0</v>
      </c>
      <c r="L21" s="29">
        <f t="shared" si="10"/>
        <v>0</v>
      </c>
      <c r="M21" s="312">
        <f t="shared" si="4"/>
        <v>0</v>
      </c>
      <c r="N21" s="29">
        <f t="shared" si="11"/>
        <v>0</v>
      </c>
      <c r="O21" s="312">
        <f t="shared" si="5"/>
        <v>0</v>
      </c>
      <c r="P21" s="29">
        <f t="shared" si="11"/>
        <v>0</v>
      </c>
      <c r="Q21" s="312">
        <f t="shared" si="6"/>
        <v>0</v>
      </c>
      <c r="R21" s="313">
        <f t="shared" si="7"/>
        <v>0</v>
      </c>
    </row>
    <row r="22" spans="1:19" s="318" customFormat="1" ht="13.9" x14ac:dyDescent="0.4">
      <c r="A22" s="517" t="s">
        <v>377</v>
      </c>
      <c r="B22" s="558"/>
      <c r="C22" s="558"/>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403"/>
      <c r="B23" s="407"/>
      <c r="C23" s="407"/>
      <c r="D23" s="407"/>
      <c r="E23" s="407"/>
      <c r="F23" s="407"/>
      <c r="G23" s="407"/>
      <c r="H23" s="407"/>
      <c r="I23" s="407"/>
      <c r="J23" s="407"/>
      <c r="K23" s="407"/>
      <c r="L23" s="407"/>
      <c r="M23" s="407"/>
      <c r="N23" s="407"/>
      <c r="O23" s="407"/>
      <c r="P23" s="407"/>
      <c r="Q23" s="407"/>
      <c r="R23" s="363"/>
      <c r="S23" s="1"/>
    </row>
    <row r="24" spans="1:19" s="318" customFormat="1" ht="15" customHeight="1" thickBot="1" x14ac:dyDescent="0.45">
      <c r="A24" s="559" t="s">
        <v>459</v>
      </c>
      <c r="B24" s="560"/>
      <c r="C24" s="573"/>
      <c r="D24" s="319">
        <f>R22</f>
        <v>0</v>
      </c>
      <c r="E24" s="407"/>
      <c r="F24" s="407"/>
      <c r="G24" s="407"/>
      <c r="H24" s="407"/>
      <c r="I24" s="407"/>
      <c r="J24" s="407"/>
      <c r="K24" s="407"/>
      <c r="L24" s="407"/>
      <c r="M24" s="407"/>
      <c r="N24" s="407"/>
      <c r="O24" s="407"/>
      <c r="P24" s="407"/>
      <c r="Q24" s="407"/>
      <c r="R24" s="363"/>
      <c r="S24" s="1"/>
    </row>
    <row r="25" spans="1:19" x14ac:dyDescent="0.35">
      <c r="A25" s="46"/>
      <c r="R25" s="295"/>
    </row>
    <row r="26" spans="1:19" ht="13.9" x14ac:dyDescent="0.4">
      <c r="A26" s="324" t="s">
        <v>49</v>
      </c>
      <c r="B26" s="407"/>
      <c r="R26" s="295"/>
    </row>
    <row r="27" spans="1:19" ht="13.9" x14ac:dyDescent="0.4">
      <c r="A27" s="325" t="s">
        <v>101</v>
      </c>
      <c r="B27" s="326">
        <f>+IF('Participating State'!$B$17="Yes",'Participating State'!B8,0)</f>
        <v>0</v>
      </c>
      <c r="R27" s="295"/>
    </row>
    <row r="28" spans="1:19" ht="13.9" x14ac:dyDescent="0.4">
      <c r="A28" s="325" t="s">
        <v>46</v>
      </c>
      <c r="B28" s="326">
        <f>+IF('Participating State'!$B$17="Yes",'Participating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405" t="s">
        <v>27</v>
      </c>
      <c r="C33" s="364">
        <v>0</v>
      </c>
      <c r="R33" s="295"/>
    </row>
    <row r="34" spans="1:18" x14ac:dyDescent="0.35">
      <c r="A34" s="405"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2.25" customHeight="1" x14ac:dyDescent="0.35">
      <c r="A37" s="569" t="s">
        <v>421</v>
      </c>
      <c r="B37" s="569"/>
      <c r="C37" s="569"/>
      <c r="D37" s="569"/>
      <c r="E37" s="569"/>
      <c r="F37" s="569"/>
      <c r="G37" s="569"/>
      <c r="H37" s="569"/>
      <c r="I37" s="569"/>
      <c r="J37" s="569"/>
      <c r="K37" s="569"/>
      <c r="L37" s="569"/>
      <c r="M37" s="569"/>
      <c r="N37" s="569"/>
      <c r="O37" s="569"/>
      <c r="P37" s="569"/>
      <c r="Q37" s="569"/>
      <c r="R37" s="569"/>
    </row>
  </sheetData>
  <mergeCells count="32">
    <mergeCell ref="A3:R3"/>
    <mergeCell ref="A6:R6"/>
    <mergeCell ref="D8:E8"/>
    <mergeCell ref="F8:G8"/>
    <mergeCell ref="H8:I8"/>
    <mergeCell ref="J8:K8"/>
    <mergeCell ref="L8:M8"/>
    <mergeCell ref="N8:O8"/>
    <mergeCell ref="P8:Q8"/>
    <mergeCell ref="H11:I11"/>
    <mergeCell ref="J11:K11"/>
    <mergeCell ref="A14:C14"/>
    <mergeCell ref="A10:C10"/>
    <mergeCell ref="A11:C11"/>
    <mergeCell ref="D11:E11"/>
    <mergeCell ref="F11:G11"/>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s>
  <pageMargins left="0.25" right="0.25" top="0.75" bottom="0.75" header="0.3" footer="0.3"/>
  <pageSetup paperSize="5" scale="45"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54"/>
  <sheetViews>
    <sheetView zoomScale="85" zoomScaleNormal="85" workbookViewId="0">
      <selection activeCell="B7" sqref="B7"/>
    </sheetView>
  </sheetViews>
  <sheetFormatPr defaultColWidth="8.86328125" defaultRowHeight="14.25" x14ac:dyDescent="0.45"/>
  <cols>
    <col min="1" max="1" width="69.59765625" bestFit="1" customWidth="1"/>
    <col min="2" max="2" width="14.59765625" bestFit="1" customWidth="1"/>
    <col min="3" max="3" width="9.1328125" customWidth="1"/>
    <col min="4" max="9" width="10.3984375" bestFit="1" customWidth="1"/>
    <col min="10" max="15" width="12.1328125" bestFit="1" customWidth="1"/>
  </cols>
  <sheetData>
    <row r="1" spans="1:16" ht="15.4" x14ac:dyDescent="0.45">
      <c r="A1" s="456" t="s">
        <v>494</v>
      </c>
      <c r="B1" s="456"/>
      <c r="C1" s="456"/>
      <c r="D1" s="456"/>
      <c r="E1" s="456"/>
      <c r="F1" s="456"/>
      <c r="G1" s="456"/>
      <c r="H1" s="456"/>
      <c r="I1" s="456"/>
      <c r="J1" s="456"/>
      <c r="K1" s="456"/>
      <c r="L1" s="456"/>
      <c r="M1" s="456"/>
      <c r="N1" s="456"/>
      <c r="O1" s="456"/>
      <c r="P1" s="456"/>
    </row>
    <row r="2" spans="1:16" s="421" customFormat="1" ht="15.4" x14ac:dyDescent="0.45">
      <c r="A2" s="420"/>
      <c r="B2" s="420"/>
      <c r="C2" s="420"/>
      <c r="D2" s="420"/>
      <c r="E2" s="420"/>
      <c r="F2" s="420"/>
      <c r="G2" s="420"/>
      <c r="H2" s="420"/>
      <c r="I2" s="420"/>
      <c r="J2" s="420"/>
      <c r="K2" s="420"/>
      <c r="L2" s="420"/>
      <c r="M2" s="420"/>
      <c r="N2" s="420"/>
      <c r="O2" s="420"/>
      <c r="P2" s="420"/>
    </row>
    <row r="3" spans="1:16" s="421" customFormat="1" ht="17.649999999999999" x14ac:dyDescent="0.5">
      <c r="A3" s="460" t="s">
        <v>410</v>
      </c>
      <c r="B3" s="461"/>
      <c r="C3" s="461"/>
      <c r="D3" s="461"/>
      <c r="E3" s="461"/>
      <c r="F3" s="461"/>
      <c r="G3" s="461"/>
      <c r="H3" s="461"/>
      <c r="I3" s="461"/>
      <c r="J3" s="461"/>
      <c r="K3" s="461"/>
      <c r="L3" s="461"/>
      <c r="M3" s="461"/>
      <c r="N3" s="461"/>
      <c r="O3" s="461"/>
      <c r="P3" s="461"/>
    </row>
    <row r="5" spans="1:16" x14ac:dyDescent="0.45">
      <c r="C5" s="589" t="s">
        <v>9</v>
      </c>
      <c r="D5" s="589"/>
      <c r="E5" s="589" t="s">
        <v>10</v>
      </c>
      <c r="F5" s="589"/>
      <c r="G5" s="589" t="s">
        <v>11</v>
      </c>
      <c r="H5" s="589"/>
      <c r="I5" s="589" t="s">
        <v>12</v>
      </c>
      <c r="J5" s="589"/>
      <c r="K5" s="589" t="s">
        <v>13</v>
      </c>
      <c r="L5" s="589"/>
      <c r="M5" s="589" t="s">
        <v>14</v>
      </c>
      <c r="N5" s="589"/>
      <c r="O5" s="589" t="s">
        <v>15</v>
      </c>
      <c r="P5" s="589"/>
    </row>
    <row r="6" spans="1:16" x14ac:dyDescent="0.45">
      <c r="A6" s="411" t="s">
        <v>391</v>
      </c>
      <c r="B6" s="410">
        <v>0</v>
      </c>
      <c r="C6" s="181">
        <v>0</v>
      </c>
      <c r="D6" s="182">
        <v>249999</v>
      </c>
      <c r="E6" s="183">
        <v>250000</v>
      </c>
      <c r="F6" s="182">
        <v>399999</v>
      </c>
      <c r="G6" s="183">
        <v>400000</v>
      </c>
      <c r="H6" s="182">
        <v>899999</v>
      </c>
      <c r="I6" s="183">
        <v>900000</v>
      </c>
      <c r="J6" s="182">
        <v>1349999</v>
      </c>
      <c r="K6" s="183">
        <v>1350000</v>
      </c>
      <c r="L6" s="182">
        <v>1799999</v>
      </c>
      <c r="M6" s="183">
        <v>1800000</v>
      </c>
      <c r="N6" s="182">
        <v>3999999</v>
      </c>
      <c r="O6" s="183">
        <v>4000000</v>
      </c>
      <c r="P6" s="455" t="s">
        <v>104</v>
      </c>
    </row>
    <row r="7" spans="1:16" x14ac:dyDescent="0.45">
      <c r="A7" s="411" t="s">
        <v>49</v>
      </c>
      <c r="B7" s="63"/>
      <c r="C7" s="590">
        <f>+IF($B$6&lt;=D6,$B$6,0)</f>
        <v>0</v>
      </c>
      <c r="D7" s="590"/>
      <c r="E7" s="590">
        <f>+IF(AND($B$6&gt;=E6,$B$6&lt;=F6),$B$6,0)</f>
        <v>0</v>
      </c>
      <c r="F7" s="590"/>
      <c r="G7" s="590">
        <f>+IF(AND($B$6&gt;=G6,$B$6&lt;=H6),$B$6,0)</f>
        <v>0</v>
      </c>
      <c r="H7" s="590"/>
      <c r="I7" s="590">
        <f>+IF(AND($B$6&gt;=I6,$B$6&lt;=J6),$B$6,0)</f>
        <v>0</v>
      </c>
      <c r="J7" s="590"/>
      <c r="K7" s="590">
        <f t="shared" ref="K7" si="0">+IF(AND($B$6&gt;=K6,$B$6&lt;=L6),$B$6,0)</f>
        <v>0</v>
      </c>
      <c r="L7" s="590"/>
      <c r="M7" s="590">
        <f t="shared" ref="M7" si="1">+IF(AND($B$6&gt;=M6,$B$6&lt;=N6),$B$6,0)</f>
        <v>0</v>
      </c>
      <c r="N7" s="590"/>
      <c r="O7" s="590">
        <f>+IF($B$6&gt;=O6,$B$6,0)</f>
        <v>0</v>
      </c>
      <c r="P7" s="590"/>
    </row>
    <row r="8" spans="1:16" x14ac:dyDescent="0.45">
      <c r="A8" s="413" t="s">
        <v>101</v>
      </c>
      <c r="B8" s="426">
        <v>0</v>
      </c>
    </row>
    <row r="9" spans="1:16" x14ac:dyDescent="0.45">
      <c r="A9" s="413" t="s">
        <v>46</v>
      </c>
      <c r="B9" s="414">
        <v>0</v>
      </c>
    </row>
    <row r="10" spans="1:16" x14ac:dyDescent="0.45">
      <c r="A10" s="413" t="s">
        <v>47</v>
      </c>
      <c r="B10" s="415">
        <f>B9-B8</f>
        <v>0</v>
      </c>
    </row>
    <row r="11" spans="1:16" x14ac:dyDescent="0.45">
      <c r="A11" s="413" t="s">
        <v>85</v>
      </c>
      <c r="B11" s="415">
        <f>IFERROR(B10/B8,0)</f>
        <v>0</v>
      </c>
    </row>
    <row r="12" spans="1:16" x14ac:dyDescent="0.45">
      <c r="A12" s="413" t="s">
        <v>48</v>
      </c>
      <c r="B12" s="416">
        <f>B11+1</f>
        <v>1</v>
      </c>
    </row>
    <row r="13" spans="1:16" x14ac:dyDescent="0.45">
      <c r="A13" s="401"/>
      <c r="B13" s="409"/>
    </row>
    <row r="14" spans="1:16" x14ac:dyDescent="0.45">
      <c r="A14" s="411" t="s">
        <v>390</v>
      </c>
      <c r="B14" s="418" t="s">
        <v>404</v>
      </c>
    </row>
    <row r="15" spans="1:16" x14ac:dyDescent="0.45">
      <c r="A15" s="413" t="s">
        <v>384</v>
      </c>
      <c r="B15" s="410" t="s">
        <v>385</v>
      </c>
    </row>
    <row r="16" spans="1:16" x14ac:dyDescent="0.45">
      <c r="A16" s="413" t="s">
        <v>387</v>
      </c>
      <c r="B16" s="410" t="s">
        <v>385</v>
      </c>
    </row>
    <row r="17" spans="1:6" x14ac:dyDescent="0.45">
      <c r="A17" s="413" t="s">
        <v>388</v>
      </c>
      <c r="B17" s="410" t="s">
        <v>385</v>
      </c>
    </row>
    <row r="18" spans="1:6" x14ac:dyDescent="0.45">
      <c r="A18" s="413" t="s">
        <v>405</v>
      </c>
      <c r="B18" s="410"/>
      <c r="C18" t="s">
        <v>406</v>
      </c>
    </row>
    <row r="20" spans="1:6" ht="27.75" x14ac:dyDescent="0.45">
      <c r="A20" s="411" t="s">
        <v>396</v>
      </c>
      <c r="B20" s="417" t="s">
        <v>400</v>
      </c>
      <c r="C20" s="417" t="s">
        <v>401</v>
      </c>
      <c r="D20" s="417" t="s">
        <v>409</v>
      </c>
      <c r="E20" s="417" t="s">
        <v>402</v>
      </c>
      <c r="F20" s="417" t="s">
        <v>403</v>
      </c>
    </row>
    <row r="21" spans="1:6" x14ac:dyDescent="0.45">
      <c r="A21" s="412" t="s">
        <v>407</v>
      </c>
      <c r="B21" s="410">
        <v>7500</v>
      </c>
      <c r="C21" s="410">
        <v>3000</v>
      </c>
      <c r="D21" s="410">
        <v>3000</v>
      </c>
      <c r="E21" s="410">
        <v>3000</v>
      </c>
      <c r="F21" s="410">
        <v>3000</v>
      </c>
    </row>
    <row r="22" spans="1:6" x14ac:dyDescent="0.45">
      <c r="A22" s="412" t="s">
        <v>408</v>
      </c>
      <c r="B22" s="410">
        <v>4000</v>
      </c>
      <c r="C22" s="410">
        <v>2000</v>
      </c>
      <c r="D22" s="410">
        <v>2000</v>
      </c>
      <c r="E22" s="410">
        <v>2000</v>
      </c>
      <c r="F22" s="410">
        <v>2000</v>
      </c>
    </row>
    <row r="51" spans="4:4" x14ac:dyDescent="0.45">
      <c r="D51" s="402"/>
    </row>
    <row r="52" spans="4:4" x14ac:dyDescent="0.45">
      <c r="D52" s="402" t="s">
        <v>385</v>
      </c>
    </row>
    <row r="53" spans="4:4" x14ac:dyDescent="0.45">
      <c r="D53" s="402" t="s">
        <v>386</v>
      </c>
    </row>
    <row r="54" spans="4:4" x14ac:dyDescent="0.45">
      <c r="D54" s="402"/>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disablePrompts="1" count="1">
    <dataValidation type="list" allowBlank="1" showInputMessage="1" showErrorMessage="1" sqref="B15:B18" xr:uid="{00000000-0002-0000-1C00-000000000000}">
      <formula1>$D$52:$D$53</formula1>
    </dataValidation>
  </dataValidations>
  <pageMargins left="0.25" right="0.25" top="0.75" bottom="0.75" header="0.3" footer="0.3"/>
  <pageSetup scale="56"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8"/>
  <sheetViews>
    <sheetView tabSelected="1" zoomScale="85" zoomScaleNormal="85" workbookViewId="0">
      <selection activeCell="A47" sqref="A47:XFD47"/>
    </sheetView>
  </sheetViews>
  <sheetFormatPr defaultColWidth="8.86328125" defaultRowHeight="13.5" x14ac:dyDescent="0.35"/>
  <cols>
    <col min="1" max="1" width="58.1328125" style="77" customWidth="1"/>
    <col min="2" max="2" width="48.3984375" style="77" customWidth="1"/>
    <col min="3" max="3" width="19.3984375" style="77" bestFit="1" customWidth="1"/>
    <col min="4" max="5" width="15.59765625" style="77" bestFit="1" customWidth="1"/>
    <col min="6" max="16384" width="8.86328125" style="77"/>
  </cols>
  <sheetData>
    <row r="1" spans="1:7" ht="15" x14ac:dyDescent="0.4">
      <c r="A1" s="456" t="s">
        <v>494</v>
      </c>
      <c r="B1" s="456"/>
      <c r="C1" s="419"/>
      <c r="D1" s="419"/>
      <c r="E1" s="419"/>
      <c r="F1" s="419"/>
      <c r="G1" s="419"/>
    </row>
    <row r="2" spans="1:7" ht="13.9" thickBot="1" x14ac:dyDescent="0.4"/>
    <row r="3" spans="1:7" ht="18" thickBot="1" x14ac:dyDescent="0.55000000000000004">
      <c r="A3" s="491" t="s">
        <v>285</v>
      </c>
      <c r="B3" s="492"/>
    </row>
    <row r="4" spans="1:7" ht="13.9" thickBot="1" x14ac:dyDescent="0.4"/>
    <row r="5" spans="1:7" ht="18" thickBot="1" x14ac:dyDescent="0.55000000000000004">
      <c r="A5" s="487" t="s">
        <v>236</v>
      </c>
      <c r="B5" s="488"/>
    </row>
    <row r="6" spans="1:7" ht="15.4" thickBot="1" x14ac:dyDescent="0.45">
      <c r="A6" s="91" t="s">
        <v>50</v>
      </c>
      <c r="B6" s="71" t="s">
        <v>51</v>
      </c>
    </row>
    <row r="7" spans="1:7" ht="15" x14ac:dyDescent="0.4">
      <c r="A7" s="92" t="s">
        <v>86</v>
      </c>
      <c r="B7" s="196">
        <f>'F-2 Claims Svcs Ops Costs'!Z13</f>
        <v>11174658.026633091</v>
      </c>
      <c r="D7" s="203"/>
    </row>
    <row r="8" spans="1:7" ht="15" x14ac:dyDescent="0.4">
      <c r="A8" s="93" t="s">
        <v>87</v>
      </c>
      <c r="B8" s="196">
        <f>'F-2 Claims Svcs Ops Costs'!Z14</f>
        <v>8186938.4924558476</v>
      </c>
      <c r="D8" s="203"/>
    </row>
    <row r="9" spans="1:7" ht="15" x14ac:dyDescent="0.4">
      <c r="A9" s="93" t="s">
        <v>88</v>
      </c>
      <c r="B9" s="196">
        <f>'F-2 Claims Svcs Ops Costs'!Z15</f>
        <v>8248700.8999292627</v>
      </c>
      <c r="D9" s="203"/>
    </row>
    <row r="10" spans="1:7" ht="15" x14ac:dyDescent="0.4">
      <c r="A10" s="93" t="s">
        <v>89</v>
      </c>
      <c r="B10" s="196">
        <f>'F-2 Claims Svcs Ops Costs'!Z16</f>
        <v>8313453.2744125724</v>
      </c>
      <c r="D10" s="203"/>
      <c r="E10" s="203"/>
    </row>
    <row r="11" spans="1:7" ht="3" customHeight="1" x14ac:dyDescent="0.4">
      <c r="A11" s="95"/>
      <c r="B11" s="73"/>
    </row>
    <row r="12" spans="1:7" ht="15" x14ac:dyDescent="0.4">
      <c r="A12" s="96" t="s">
        <v>98</v>
      </c>
      <c r="B12" s="204">
        <f>SUM(B7:B11)</f>
        <v>35923750.693430774</v>
      </c>
    </row>
    <row r="13" spans="1:7" ht="3" customHeight="1" x14ac:dyDescent="0.4">
      <c r="A13" s="95"/>
      <c r="B13" s="73"/>
    </row>
    <row r="14" spans="1:7" ht="15" x14ac:dyDescent="0.4">
      <c r="A14" s="93" t="s">
        <v>90</v>
      </c>
      <c r="B14" s="196">
        <f>'F-2 Claims Svcs Ops Costs'!Z17</f>
        <v>8542245.9460701458</v>
      </c>
      <c r="D14" s="203"/>
    </row>
    <row r="15" spans="1:7" ht="15" x14ac:dyDescent="0.4">
      <c r="A15" s="93" t="s">
        <v>91</v>
      </c>
      <c r="B15" s="198">
        <f>'F-2 Claims Svcs Ops Costs'!Z18</f>
        <v>8518323.5139175151</v>
      </c>
      <c r="D15" s="203"/>
    </row>
    <row r="16" spans="1:7" ht="15" x14ac:dyDescent="0.4">
      <c r="A16" s="93" t="s">
        <v>92</v>
      </c>
      <c r="B16" s="198">
        <f>'F-2 Claims Svcs Ops Costs'!Z19</f>
        <v>8599876.1686125286</v>
      </c>
      <c r="D16" s="203"/>
    </row>
    <row r="17" spans="1:5" ht="15" x14ac:dyDescent="0.4">
      <c r="A17" s="159" t="s">
        <v>93</v>
      </c>
      <c r="B17" s="198">
        <f>'F-2 Claims Svcs Ops Costs'!Z20</f>
        <v>8672754.9915570356</v>
      </c>
      <c r="D17" s="203"/>
    </row>
    <row r="18" spans="1:5" ht="15" x14ac:dyDescent="0.4">
      <c r="A18" s="159" t="s">
        <v>94</v>
      </c>
      <c r="B18" s="198">
        <f>'F-2 Claims Svcs Ops Costs'!Z21</f>
        <v>8917471.3557662964</v>
      </c>
      <c r="D18" s="203"/>
    </row>
    <row r="19" spans="1:5" ht="3" customHeight="1" x14ac:dyDescent="0.4">
      <c r="A19" s="95"/>
      <c r="B19" s="73"/>
    </row>
    <row r="20" spans="1:5" ht="15" x14ac:dyDescent="0.4">
      <c r="A20" s="96" t="s">
        <v>98</v>
      </c>
      <c r="B20" s="197">
        <f>SUM(B14:B19)</f>
        <v>43250671.975923523</v>
      </c>
      <c r="E20" s="203"/>
    </row>
    <row r="21" spans="1:5" ht="3" customHeight="1" x14ac:dyDescent="0.4">
      <c r="A21" s="95"/>
      <c r="B21" s="73"/>
    </row>
    <row r="22" spans="1:5" ht="15.4" thickBot="1" x14ac:dyDescent="0.45">
      <c r="A22" s="74" t="s">
        <v>99</v>
      </c>
      <c r="B22" s="366">
        <f>B20+B12</f>
        <v>79174422.66935429</v>
      </c>
      <c r="C22" s="253">
        <f>'F-2 Claims Svcs Ops Costs'!C24</f>
        <v>79174422.66935429</v>
      </c>
      <c r="D22" s="367" t="s">
        <v>380</v>
      </c>
    </row>
    <row r="23" spans="1:5" ht="14.25" customHeight="1" x14ac:dyDescent="0.35"/>
    <row r="24" spans="1:5" ht="14.65" customHeight="1" x14ac:dyDescent="0.4">
      <c r="A24" s="489" t="s">
        <v>302</v>
      </c>
      <c r="B24" s="490"/>
    </row>
    <row r="25" spans="1:5" ht="18" customHeight="1" thickBot="1" x14ac:dyDescent="0.5">
      <c r="A25" s="493"/>
      <c r="B25" s="494"/>
    </row>
    <row r="26" spans="1:5" ht="18" thickBot="1" x14ac:dyDescent="0.55000000000000004">
      <c r="A26" s="487" t="s">
        <v>237</v>
      </c>
      <c r="B26" s="488"/>
    </row>
    <row r="27" spans="1:5" ht="15.4" thickBot="1" x14ac:dyDescent="0.45">
      <c r="A27" s="91" t="s">
        <v>50</v>
      </c>
      <c r="B27" s="71" t="s">
        <v>51</v>
      </c>
    </row>
    <row r="28" spans="1:5" ht="15" x14ac:dyDescent="0.4">
      <c r="A28" s="92" t="s">
        <v>67</v>
      </c>
      <c r="B28" s="196">
        <f>'G-2 Claims Svcs Ops Costs'!Z13</f>
        <v>326835.96000000002</v>
      </c>
    </row>
    <row r="29" spans="1:5" ht="15" x14ac:dyDescent="0.4">
      <c r="A29" s="93" t="s">
        <v>68</v>
      </c>
      <c r="B29" s="196">
        <f>'G-2 Claims Svcs Ops Costs'!Z14</f>
        <v>319281.72000000003</v>
      </c>
    </row>
    <row r="30" spans="1:5" ht="15" x14ac:dyDescent="0.4">
      <c r="A30" s="93" t="s">
        <v>69</v>
      </c>
      <c r="B30" s="196">
        <f>'G-2 Claims Svcs Ops Costs'!Z15</f>
        <v>323756.16000000003</v>
      </c>
    </row>
    <row r="31" spans="1:5" ht="15" x14ac:dyDescent="0.4">
      <c r="A31" s="93" t="s">
        <v>70</v>
      </c>
      <c r="B31" s="196">
        <f>'G-2 Claims Svcs Ops Costs'!Z16</f>
        <v>328378.44</v>
      </c>
    </row>
    <row r="32" spans="1:5" ht="3" customHeight="1" x14ac:dyDescent="0.4">
      <c r="A32" s="95"/>
      <c r="B32" s="73"/>
    </row>
    <row r="33" spans="1:4" ht="15" x14ac:dyDescent="0.4">
      <c r="A33" s="96" t="s">
        <v>330</v>
      </c>
      <c r="B33" s="204">
        <f>SUM(B28:B32)</f>
        <v>1298252.28</v>
      </c>
    </row>
    <row r="34" spans="1:4" ht="3" customHeight="1" x14ac:dyDescent="0.4">
      <c r="A34" s="95"/>
      <c r="B34" s="73"/>
    </row>
    <row r="35" spans="1:4" ht="15" x14ac:dyDescent="0.4">
      <c r="A35" s="93" t="s">
        <v>71</v>
      </c>
      <c r="B35" s="198">
        <f>'G-2 Claims Svcs Ops Costs'!Z17</f>
        <v>333893.64</v>
      </c>
    </row>
    <row r="36" spans="1:4" ht="15" x14ac:dyDescent="0.4">
      <c r="A36" s="93" t="s">
        <v>72</v>
      </c>
      <c r="B36" s="198">
        <f>'G-2 Claims Svcs Ops Costs'!Z18</f>
        <v>339573.48</v>
      </c>
    </row>
    <row r="37" spans="1:4" ht="15" x14ac:dyDescent="0.4">
      <c r="A37" s="93" t="s">
        <v>73</v>
      </c>
      <c r="B37" s="198">
        <f>'G-2 Claims Svcs Ops Costs'!Z19</f>
        <v>345343.32</v>
      </c>
    </row>
    <row r="38" spans="1:4" ht="15" x14ac:dyDescent="0.4">
      <c r="A38" s="159" t="s">
        <v>74</v>
      </c>
      <c r="B38" s="198">
        <f>'G-2 Claims Svcs Ops Costs'!Z20</f>
        <v>351233.27999999997</v>
      </c>
    </row>
    <row r="39" spans="1:4" ht="15" x14ac:dyDescent="0.4">
      <c r="A39" s="159" t="s">
        <v>75</v>
      </c>
      <c r="B39" s="198">
        <f>'G-2 Claims Svcs Ops Costs'!Z21</f>
        <v>387532.68</v>
      </c>
    </row>
    <row r="40" spans="1:4" ht="3" customHeight="1" x14ac:dyDescent="0.4">
      <c r="A40" s="95"/>
      <c r="B40" s="73"/>
    </row>
    <row r="41" spans="1:4" ht="15" x14ac:dyDescent="0.4">
      <c r="A41" s="96" t="s">
        <v>330</v>
      </c>
      <c r="B41" s="204">
        <f>SUM(B35:B40)</f>
        <v>1757576.4</v>
      </c>
    </row>
    <row r="42" spans="1:4" ht="3" customHeight="1" x14ac:dyDescent="0.4">
      <c r="A42" s="95"/>
      <c r="B42" s="73"/>
    </row>
    <row r="43" spans="1:4" ht="15.4" thickBot="1" x14ac:dyDescent="0.45">
      <c r="A43" s="74" t="s">
        <v>331</v>
      </c>
      <c r="B43" s="366">
        <f>B41+B33</f>
        <v>3055828.6799999997</v>
      </c>
      <c r="C43" s="253">
        <f>'G-2 Claims Svcs Ops Costs'!C24</f>
        <v>3055828.6799999997</v>
      </c>
      <c r="D43" s="367" t="s">
        <v>380</v>
      </c>
    </row>
    <row r="44" spans="1:4" ht="14.65" customHeight="1" x14ac:dyDescent="0.4">
      <c r="A44" s="495"/>
      <c r="B44" s="496"/>
    </row>
    <row r="45" spans="1:4" ht="14.65" customHeight="1" x14ac:dyDescent="0.4">
      <c r="A45" s="489" t="s">
        <v>303</v>
      </c>
      <c r="B45" s="490"/>
    </row>
    <row r="46" spans="1:4" ht="13.9" thickBot="1" x14ac:dyDescent="0.4"/>
    <row r="47" spans="1:4" ht="18" thickBot="1" x14ac:dyDescent="0.55000000000000004">
      <c r="A47" s="487" t="s">
        <v>241</v>
      </c>
      <c r="B47" s="488"/>
    </row>
    <row r="48" spans="1:4" ht="15.4" thickBot="1" x14ac:dyDescent="0.45">
      <c r="A48" s="91" t="s">
        <v>50</v>
      </c>
      <c r="B48" s="71" t="s">
        <v>51</v>
      </c>
    </row>
    <row r="49" spans="1:4" ht="15" x14ac:dyDescent="0.4">
      <c r="A49" s="92" t="s">
        <v>76</v>
      </c>
      <c r="B49" s="72">
        <f>'H-2 Claims Svcs Ops Costs'!Z13</f>
        <v>969587.28</v>
      </c>
    </row>
    <row r="50" spans="1:4" ht="15" x14ac:dyDescent="0.4">
      <c r="A50" s="93" t="s">
        <v>77</v>
      </c>
      <c r="B50" s="72">
        <f>'H-2 Claims Svcs Ops Costs'!Z14</f>
        <v>983287.92</v>
      </c>
    </row>
    <row r="51" spans="1:4" ht="15" x14ac:dyDescent="0.4">
      <c r="A51" s="93" t="s">
        <v>78</v>
      </c>
      <c r="B51" s="72">
        <f>'H-2 Claims Svcs Ops Costs'!Z15</f>
        <v>997106.39999999991</v>
      </c>
    </row>
    <row r="52" spans="1:4" ht="15" x14ac:dyDescent="0.4">
      <c r="A52" s="93" t="s">
        <v>79</v>
      </c>
      <c r="B52" s="72">
        <f>'H-2 Claims Svcs Ops Costs'!Z16</f>
        <v>1011176.64</v>
      </c>
    </row>
    <row r="53" spans="1:4" ht="3" customHeight="1" x14ac:dyDescent="0.4">
      <c r="A53" s="95"/>
      <c r="B53" s="73"/>
    </row>
    <row r="54" spans="1:4" ht="15" x14ac:dyDescent="0.4">
      <c r="A54" s="96" t="s">
        <v>332</v>
      </c>
      <c r="B54" s="149">
        <f>SUM(B49:B53)</f>
        <v>3961158.24</v>
      </c>
    </row>
    <row r="55" spans="1:4" ht="3" customHeight="1" x14ac:dyDescent="0.4">
      <c r="A55" s="95"/>
      <c r="B55" s="73"/>
    </row>
    <row r="56" spans="1:4" ht="15" x14ac:dyDescent="0.4">
      <c r="A56" s="93" t="s">
        <v>80</v>
      </c>
      <c r="B56" s="94">
        <f>'H-2 Claims Svcs Ops Costs'!Z17</f>
        <v>1028195.52</v>
      </c>
    </row>
    <row r="57" spans="1:4" ht="15" x14ac:dyDescent="0.4">
      <c r="A57" s="93" t="s">
        <v>81</v>
      </c>
      <c r="B57" s="94">
        <f>'H-2 Claims Svcs Ops Costs'!Z18</f>
        <v>1045731.6000000001</v>
      </c>
    </row>
    <row r="58" spans="1:4" ht="15" x14ac:dyDescent="0.4">
      <c r="A58" s="93" t="s">
        <v>82</v>
      </c>
      <c r="B58" s="94">
        <f>'H-2 Claims Svcs Ops Costs'!Z19</f>
        <v>1063566.8400000001</v>
      </c>
    </row>
    <row r="59" spans="1:4" ht="15" x14ac:dyDescent="0.4">
      <c r="A59" s="159" t="s">
        <v>83</v>
      </c>
      <c r="B59" s="94">
        <f>'H-2 Claims Svcs Ops Costs'!Z20</f>
        <v>1081726.44</v>
      </c>
    </row>
    <row r="60" spans="1:4" ht="15" x14ac:dyDescent="0.4">
      <c r="A60" s="159" t="s">
        <v>84</v>
      </c>
      <c r="B60" s="94">
        <f>'H-2 Claims Svcs Ops Costs'!Z21</f>
        <v>1101177.8400000001</v>
      </c>
    </row>
    <row r="61" spans="1:4" ht="3" customHeight="1" x14ac:dyDescent="0.4">
      <c r="A61" s="95"/>
      <c r="B61" s="73"/>
    </row>
    <row r="62" spans="1:4" ht="15" x14ac:dyDescent="0.4">
      <c r="A62" s="96" t="s">
        <v>332</v>
      </c>
      <c r="B62" s="147">
        <f>SUM(B56:B61)</f>
        <v>5320398.24</v>
      </c>
    </row>
    <row r="63" spans="1:4" ht="3" customHeight="1" x14ac:dyDescent="0.4">
      <c r="A63" s="95"/>
      <c r="B63" s="73"/>
    </row>
    <row r="64" spans="1:4" ht="15.4" thickBot="1" x14ac:dyDescent="0.45">
      <c r="A64" s="74" t="s">
        <v>333</v>
      </c>
      <c r="B64" s="148">
        <f>B62+B54</f>
        <v>9281556.4800000004</v>
      </c>
      <c r="C64" s="253">
        <f>'H-2 Claims Svcs Ops Costs'!C24</f>
        <v>9281556.4799999986</v>
      </c>
      <c r="D64" s="367" t="s">
        <v>380</v>
      </c>
    </row>
    <row r="65" spans="1:2" ht="15" x14ac:dyDescent="0.4">
      <c r="A65" s="75"/>
      <c r="B65" s="237"/>
    </row>
    <row r="66" spans="1:2" ht="18" customHeight="1" x14ac:dyDescent="0.4">
      <c r="A66" s="489" t="s">
        <v>304</v>
      </c>
      <c r="B66" s="490"/>
    </row>
    <row r="67" spans="1:2" ht="13.9" thickBot="1" x14ac:dyDescent="0.4"/>
    <row r="68" spans="1:2" ht="18" thickBot="1" x14ac:dyDescent="0.55000000000000004">
      <c r="A68" s="487" t="s">
        <v>341</v>
      </c>
      <c r="B68" s="488"/>
    </row>
    <row r="69" spans="1:2" ht="15.4" thickBot="1" x14ac:dyDescent="0.45">
      <c r="A69" s="91" t="s">
        <v>50</v>
      </c>
      <c r="B69" s="71" t="s">
        <v>51</v>
      </c>
    </row>
    <row r="70" spans="1:2" ht="15" x14ac:dyDescent="0.4">
      <c r="A70" s="92" t="s">
        <v>163</v>
      </c>
      <c r="B70" s="205">
        <f>'I-2 Claims Svcs Ops Costs'!Z13</f>
        <v>1183168.8232</v>
      </c>
    </row>
    <row r="71" spans="1:2" ht="15" x14ac:dyDescent="0.4">
      <c r="A71" s="93" t="s">
        <v>164</v>
      </c>
      <c r="B71" s="205">
        <f>'I-2 Claims Svcs Ops Costs'!Z14</f>
        <v>1200916.3555000001</v>
      </c>
    </row>
    <row r="72" spans="1:2" ht="15" x14ac:dyDescent="0.4">
      <c r="A72" s="93" t="s">
        <v>165</v>
      </c>
      <c r="B72" s="205">
        <f>'I-2 Claims Svcs Ops Costs'!Z15</f>
        <v>1218930.1007999999</v>
      </c>
    </row>
    <row r="73" spans="1:2" ht="15" x14ac:dyDescent="0.4">
      <c r="A73" s="93" t="s">
        <v>166</v>
      </c>
      <c r="B73" s="205">
        <f>'I-2 Claims Svcs Ops Costs'!Z16</f>
        <v>1237214.0523999999</v>
      </c>
    </row>
    <row r="74" spans="1:2" ht="3" customHeight="1" x14ac:dyDescent="0.4">
      <c r="A74" s="95"/>
      <c r="B74" s="73">
        <v>0</v>
      </c>
    </row>
    <row r="75" spans="1:2" ht="15" x14ac:dyDescent="0.4">
      <c r="A75" s="96" t="s">
        <v>342</v>
      </c>
      <c r="B75" s="149">
        <f>SUM(B70:B74)</f>
        <v>4840229.3319000006</v>
      </c>
    </row>
    <row r="76" spans="1:2" ht="3" customHeight="1" x14ac:dyDescent="0.4">
      <c r="A76" s="95"/>
      <c r="B76" s="73"/>
    </row>
    <row r="77" spans="1:2" ht="15" x14ac:dyDescent="0.4">
      <c r="A77" s="93" t="s">
        <v>167</v>
      </c>
      <c r="B77" s="206">
        <f>'I-2 Claims Svcs Ops Costs'!Z17</f>
        <v>1255772.2631000001</v>
      </c>
    </row>
    <row r="78" spans="1:2" ht="15" x14ac:dyDescent="0.4">
      <c r="A78" s="93" t="s">
        <v>168</v>
      </c>
      <c r="B78" s="206">
        <f>'I-2 Claims Svcs Ops Costs'!Z18</f>
        <v>1274608.8470999999</v>
      </c>
    </row>
    <row r="79" spans="1:2" ht="15" x14ac:dyDescent="0.4">
      <c r="A79" s="93" t="s">
        <v>169</v>
      </c>
      <c r="B79" s="206">
        <f>'I-2 Claims Svcs Ops Costs'!Z19</f>
        <v>1293727.9798000001</v>
      </c>
    </row>
    <row r="80" spans="1:2" ht="15" x14ac:dyDescent="0.4">
      <c r="A80" s="159" t="s">
        <v>170</v>
      </c>
      <c r="B80" s="206">
        <f>'I-2 Claims Svcs Ops Costs'!Z20</f>
        <v>1313133.8995000001</v>
      </c>
    </row>
    <row r="81" spans="1:4" ht="15" x14ac:dyDescent="0.4">
      <c r="A81" s="159" t="s">
        <v>171</v>
      </c>
      <c r="B81" s="206">
        <f>'I-2 Claims Svcs Ops Costs'!Z21</f>
        <v>1332830.9080000001</v>
      </c>
    </row>
    <row r="82" spans="1:4" ht="3" customHeight="1" x14ac:dyDescent="0.4">
      <c r="A82" s="95"/>
      <c r="B82" s="73"/>
    </row>
    <row r="83" spans="1:4" ht="15" x14ac:dyDescent="0.4">
      <c r="A83" s="96" t="s">
        <v>342</v>
      </c>
      <c r="B83" s="147">
        <f>SUM(B77:B82)</f>
        <v>6470073.8975</v>
      </c>
    </row>
    <row r="84" spans="1:4" ht="3" customHeight="1" x14ac:dyDescent="0.4">
      <c r="A84" s="95"/>
      <c r="B84" s="73"/>
    </row>
    <row r="85" spans="1:4" ht="15.4" thickBot="1" x14ac:dyDescent="0.45">
      <c r="A85" s="74" t="s">
        <v>343</v>
      </c>
      <c r="B85" s="148">
        <f>B83+B75</f>
        <v>11310303.229400001</v>
      </c>
      <c r="C85" s="253">
        <f>'I-2 Claims Svcs Ops Costs'!C24</f>
        <v>11310303.2294</v>
      </c>
      <c r="D85" s="367" t="s">
        <v>380</v>
      </c>
    </row>
    <row r="87" spans="1:4" ht="27" customHeight="1" x14ac:dyDescent="0.4">
      <c r="A87" s="489" t="s">
        <v>305</v>
      </c>
      <c r="B87" s="490"/>
    </row>
    <row r="88" spans="1:4" ht="13.9" thickBot="1" x14ac:dyDescent="0.4"/>
    <row r="89" spans="1:4" ht="18" thickBot="1" x14ac:dyDescent="0.55000000000000004">
      <c r="A89" s="487" t="s">
        <v>467</v>
      </c>
      <c r="B89" s="488"/>
    </row>
    <row r="90" spans="1:4" ht="15.4" thickBot="1" x14ac:dyDescent="0.45">
      <c r="A90" s="91" t="s">
        <v>50</v>
      </c>
      <c r="B90" s="71" t="s">
        <v>51</v>
      </c>
    </row>
    <row r="91" spans="1:4" ht="15" x14ac:dyDescent="0.4">
      <c r="A91" s="92" t="s">
        <v>468</v>
      </c>
      <c r="B91" s="205">
        <f>'M-2 Claims Svcs Ops Costs'!Z13</f>
        <v>0</v>
      </c>
    </row>
    <row r="92" spans="1:4" ht="15" x14ac:dyDescent="0.4">
      <c r="A92" s="93" t="s">
        <v>469</v>
      </c>
      <c r="B92" s="205">
        <f>'M-2 Claims Svcs Ops Costs'!Z14</f>
        <v>0</v>
      </c>
    </row>
    <row r="93" spans="1:4" ht="15" x14ac:dyDescent="0.4">
      <c r="A93" s="93" t="s">
        <v>470</v>
      </c>
      <c r="B93" s="205">
        <f>'M-2 Claims Svcs Ops Costs'!Z15</f>
        <v>0</v>
      </c>
    </row>
    <row r="94" spans="1:4" ht="15" x14ac:dyDescent="0.4">
      <c r="A94" s="93" t="s">
        <v>471</v>
      </c>
      <c r="B94" s="205">
        <f>'M-2 Claims Svcs Ops Costs'!Z16</f>
        <v>0</v>
      </c>
    </row>
    <row r="95" spans="1:4" ht="15" x14ac:dyDescent="0.4">
      <c r="A95" s="95"/>
      <c r="B95" s="73">
        <v>0</v>
      </c>
    </row>
    <row r="96" spans="1:4" ht="15" x14ac:dyDescent="0.4">
      <c r="A96" s="96" t="s">
        <v>477</v>
      </c>
      <c r="B96" s="149">
        <f>SUM(B91:B95)</f>
        <v>0</v>
      </c>
    </row>
    <row r="97" spans="1:4" ht="15" x14ac:dyDescent="0.4">
      <c r="A97" s="95"/>
      <c r="B97" s="73"/>
    </row>
    <row r="98" spans="1:4" ht="15" x14ac:dyDescent="0.4">
      <c r="A98" s="93" t="s">
        <v>472</v>
      </c>
      <c r="B98" s="206">
        <f>'M-2 Claims Svcs Ops Costs'!Z17</f>
        <v>0</v>
      </c>
    </row>
    <row r="99" spans="1:4" ht="15" x14ac:dyDescent="0.4">
      <c r="A99" s="93" t="s">
        <v>473</v>
      </c>
      <c r="B99" s="206">
        <f>'M-2 Claims Svcs Ops Costs'!Z18</f>
        <v>0</v>
      </c>
    </row>
    <row r="100" spans="1:4" ht="15" x14ac:dyDescent="0.4">
      <c r="A100" s="93" t="s">
        <v>474</v>
      </c>
      <c r="B100" s="206">
        <f>'M-2 Claims Svcs Ops Costs'!Z19</f>
        <v>0</v>
      </c>
    </row>
    <row r="101" spans="1:4" ht="15" x14ac:dyDescent="0.4">
      <c r="A101" s="159" t="s">
        <v>475</v>
      </c>
      <c r="B101" s="206">
        <f>'M-2 Claims Svcs Ops Costs'!Z20</f>
        <v>0</v>
      </c>
    </row>
    <row r="102" spans="1:4" ht="15" x14ac:dyDescent="0.4">
      <c r="A102" s="159" t="s">
        <v>476</v>
      </c>
      <c r="B102" s="206">
        <f>'M-2 Claims Svcs Ops Costs'!Z21</f>
        <v>0</v>
      </c>
    </row>
    <row r="103" spans="1:4" ht="15" x14ac:dyDescent="0.4">
      <c r="A103" s="95"/>
      <c r="B103" s="73"/>
    </row>
    <row r="104" spans="1:4" ht="15" x14ac:dyDescent="0.4">
      <c r="A104" s="96" t="s">
        <v>477</v>
      </c>
      <c r="B104" s="147">
        <f>SUM(B98:B103)</f>
        <v>0</v>
      </c>
    </row>
    <row r="105" spans="1:4" ht="15" x14ac:dyDescent="0.4">
      <c r="A105" s="95"/>
      <c r="B105" s="73"/>
    </row>
    <row r="106" spans="1:4" ht="15.4" thickBot="1" x14ac:dyDescent="0.45">
      <c r="A106" s="74" t="s">
        <v>478</v>
      </c>
      <c r="B106" s="148">
        <f>B104+B96</f>
        <v>0</v>
      </c>
      <c r="C106" s="253">
        <f>'M-2 Claims Svcs Ops Costs'!C24</f>
        <v>0</v>
      </c>
      <c r="D106" s="367" t="s">
        <v>380</v>
      </c>
    </row>
    <row r="108" spans="1:4" ht="13.9" x14ac:dyDescent="0.4">
      <c r="A108" s="489" t="s">
        <v>305</v>
      </c>
      <c r="B108" s="490"/>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25" right="0.25" top="0.75" bottom="0.75" header="0.3" footer="0.3"/>
  <pageSetup scale="80" fitToHeight="3" orientation="landscape" horizontalDpi="300" verticalDpi="300" r:id="rId1"/>
  <headerFooter>
    <oddFooter>&amp;L&amp;F&amp;C&amp;A&amp;Rpage &amp;P of &amp;N</oddFooter>
  </headerFooter>
  <rowBreaks count="2" manualBreakCount="2">
    <brk id="46"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98"/>
  <sheetViews>
    <sheetView zoomScale="85" zoomScaleNormal="85" workbookViewId="0">
      <selection sqref="A1:B1"/>
    </sheetView>
  </sheetViews>
  <sheetFormatPr defaultColWidth="9" defaultRowHeight="14.25" x14ac:dyDescent="0.45"/>
  <cols>
    <col min="1" max="1" width="68.1328125" style="97" customWidth="1"/>
    <col min="2" max="2" width="41.59765625" style="97" customWidth="1"/>
    <col min="3" max="3" width="18" style="97" bestFit="1" customWidth="1"/>
    <col min="4" max="16384" width="9" style="97"/>
  </cols>
  <sheetData>
    <row r="1" spans="1:2" ht="15.75" thickBot="1" x14ac:dyDescent="0.5">
      <c r="A1" s="456" t="s">
        <v>494</v>
      </c>
      <c r="B1" s="456"/>
    </row>
    <row r="2" spans="1:2" ht="14.65" thickBot="1" x14ac:dyDescent="0.5"/>
    <row r="3" spans="1:2" ht="18" thickBot="1" x14ac:dyDescent="0.55000000000000004">
      <c r="A3" s="491" t="s">
        <v>238</v>
      </c>
      <c r="B3" s="492"/>
    </row>
    <row r="4" spans="1:2" ht="14.65" thickBot="1" x14ac:dyDescent="0.5"/>
    <row r="5" spans="1:2" ht="18" thickBot="1" x14ac:dyDescent="0.55000000000000004">
      <c r="A5" s="487" t="s">
        <v>306</v>
      </c>
      <c r="B5" s="488"/>
    </row>
    <row r="6" spans="1:2" ht="15.75" thickBot="1" x14ac:dyDescent="0.5">
      <c r="A6" s="91" t="s">
        <v>50</v>
      </c>
      <c r="B6" s="71" t="s">
        <v>51</v>
      </c>
    </row>
    <row r="7" spans="1:2" ht="15.4" x14ac:dyDescent="0.45">
      <c r="A7" s="92" t="s">
        <v>110</v>
      </c>
      <c r="B7" s="196">
        <f>'F-3 Claims Svcs DDI Pool Cost'!C16</f>
        <v>0</v>
      </c>
    </row>
    <row r="8" spans="1:2" ht="15.4" x14ac:dyDescent="0.45">
      <c r="A8" s="98" t="s">
        <v>97</v>
      </c>
      <c r="B8" s="197">
        <f>B7</f>
        <v>0</v>
      </c>
    </row>
    <row r="9" spans="1:2" ht="15.4" x14ac:dyDescent="0.45">
      <c r="A9" s="99" t="s">
        <v>154</v>
      </c>
      <c r="B9" s="198">
        <f>'F-4 Claims Svcs Ops Pool Cost'!R13</f>
        <v>0</v>
      </c>
    </row>
    <row r="10" spans="1:2" ht="15.4" x14ac:dyDescent="0.45">
      <c r="A10" s="99" t="s">
        <v>155</v>
      </c>
      <c r="B10" s="198">
        <f>'F-4 Claims Svcs Ops Pool Cost'!R14</f>
        <v>0</v>
      </c>
    </row>
    <row r="11" spans="1:2" ht="15.4" x14ac:dyDescent="0.45">
      <c r="A11" s="99" t="s">
        <v>156</v>
      </c>
      <c r="B11" s="198">
        <f>'F-4 Claims Svcs Ops Pool Cost'!R15</f>
        <v>0</v>
      </c>
    </row>
    <row r="12" spans="1:2" ht="15.4" x14ac:dyDescent="0.45">
      <c r="A12" s="99" t="s">
        <v>157</v>
      </c>
      <c r="B12" s="198">
        <f>'F-4 Claims Svcs Ops Pool Cost'!R16</f>
        <v>0</v>
      </c>
    </row>
    <row r="13" spans="1:2" ht="15.4" x14ac:dyDescent="0.45">
      <c r="A13" s="100" t="s">
        <v>158</v>
      </c>
      <c r="B13" s="198">
        <f>'F-4 Claims Svcs Ops Pool Cost'!R17</f>
        <v>0</v>
      </c>
    </row>
    <row r="14" spans="1:2" ht="15.4" x14ac:dyDescent="0.45">
      <c r="A14" s="100" t="s">
        <v>159</v>
      </c>
      <c r="B14" s="198">
        <f>'F-4 Claims Svcs Ops Pool Cost'!R18</f>
        <v>0</v>
      </c>
    </row>
    <row r="15" spans="1:2" ht="15.4" x14ac:dyDescent="0.45">
      <c r="A15" s="100" t="s">
        <v>160</v>
      </c>
      <c r="B15" s="198">
        <f>'F-4 Claims Svcs Ops Pool Cost'!R19</f>
        <v>0</v>
      </c>
    </row>
    <row r="16" spans="1:2" ht="15.4" x14ac:dyDescent="0.45">
      <c r="A16" s="160" t="s">
        <v>161</v>
      </c>
      <c r="B16" s="198">
        <f>'F-4 Claims Svcs Ops Pool Cost'!R20</f>
        <v>0</v>
      </c>
    </row>
    <row r="17" spans="1:4" ht="15.4" x14ac:dyDescent="0.45">
      <c r="A17" s="160" t="s">
        <v>162</v>
      </c>
      <c r="B17" s="198">
        <f>'F-4 Claims Svcs Ops Pool Cost'!R21</f>
        <v>0</v>
      </c>
    </row>
    <row r="18" spans="1:4" ht="15.4" x14ac:dyDescent="0.45">
      <c r="A18" s="101" t="s">
        <v>96</v>
      </c>
      <c r="B18" s="197">
        <f>SUM(B9:B17)</f>
        <v>0</v>
      </c>
    </row>
    <row r="19" spans="1:4" ht="6" customHeight="1" x14ac:dyDescent="0.45">
      <c r="A19" s="95"/>
      <c r="B19" s="73"/>
    </row>
    <row r="20" spans="1:4" ht="15.75" thickBot="1" x14ac:dyDescent="0.5">
      <c r="A20" s="102" t="s">
        <v>95</v>
      </c>
      <c r="B20" s="199">
        <f>B18+B8</f>
        <v>0</v>
      </c>
      <c r="C20" s="253">
        <f>'F-3 Claims Svcs DDI Pool Cost'!C16+'F-4 Claims Svcs Ops Pool Cost'!D24</f>
        <v>0</v>
      </c>
      <c r="D20" s="367" t="s">
        <v>380</v>
      </c>
    </row>
    <row r="21" spans="1:4" ht="15.4" x14ac:dyDescent="0.45">
      <c r="A21" s="103"/>
      <c r="B21" s="76"/>
    </row>
    <row r="22" spans="1:4" ht="31.5" customHeight="1" x14ac:dyDescent="0.45">
      <c r="A22" s="497" t="s">
        <v>310</v>
      </c>
      <c r="B22" s="497"/>
    </row>
    <row r="23" spans="1:4" ht="14.65" thickBot="1" x14ac:dyDescent="0.5"/>
    <row r="24" spans="1:4" ht="18" thickBot="1" x14ac:dyDescent="0.55000000000000004">
      <c r="A24" s="487" t="s">
        <v>307</v>
      </c>
      <c r="B24" s="488"/>
    </row>
    <row r="25" spans="1:4" ht="15.75" thickBot="1" x14ac:dyDescent="0.5">
      <c r="A25" s="91" t="s">
        <v>50</v>
      </c>
      <c r="B25" s="71" t="s">
        <v>51</v>
      </c>
    </row>
    <row r="26" spans="1:4" ht="15.4" x14ac:dyDescent="0.45">
      <c r="A26" s="92" t="s">
        <v>111</v>
      </c>
      <c r="B26" s="196">
        <f>'G-3 Claims Svcs DDI Pool Cost'!C16</f>
        <v>0</v>
      </c>
    </row>
    <row r="27" spans="1:4" ht="15.4" x14ac:dyDescent="0.45">
      <c r="A27" s="98" t="s">
        <v>107</v>
      </c>
      <c r="B27" s="197">
        <f>B26</f>
        <v>0</v>
      </c>
    </row>
    <row r="28" spans="1:4" ht="15.4" x14ac:dyDescent="0.45">
      <c r="A28" s="99" t="s">
        <v>112</v>
      </c>
      <c r="B28" s="198">
        <f>'G-4 Claims Svcs Ops Pool Cost'!R13</f>
        <v>0</v>
      </c>
    </row>
    <row r="29" spans="1:4" ht="15.4" x14ac:dyDescent="0.45">
      <c r="A29" s="99" t="s">
        <v>113</v>
      </c>
      <c r="B29" s="198">
        <f>'G-4 Claims Svcs Ops Pool Cost'!R14</f>
        <v>0</v>
      </c>
    </row>
    <row r="30" spans="1:4" ht="15.4" x14ac:dyDescent="0.45">
      <c r="A30" s="99" t="s">
        <v>114</v>
      </c>
      <c r="B30" s="198">
        <f>'G-4 Claims Svcs Ops Pool Cost'!R15</f>
        <v>0</v>
      </c>
    </row>
    <row r="31" spans="1:4" ht="15.4" x14ac:dyDescent="0.45">
      <c r="A31" s="99" t="s">
        <v>115</v>
      </c>
      <c r="B31" s="198">
        <f>'G-4 Claims Svcs Ops Pool Cost'!R16</f>
        <v>0</v>
      </c>
    </row>
    <row r="32" spans="1:4" ht="15.4" x14ac:dyDescent="0.45">
      <c r="A32" s="100" t="s">
        <v>116</v>
      </c>
      <c r="B32" s="198">
        <f>'G-4 Claims Svcs Ops Pool Cost'!R17</f>
        <v>0</v>
      </c>
    </row>
    <row r="33" spans="1:4" ht="15.4" x14ac:dyDescent="0.45">
      <c r="A33" s="100" t="s">
        <v>117</v>
      </c>
      <c r="B33" s="198">
        <f>'G-4 Claims Svcs Ops Pool Cost'!R18</f>
        <v>0</v>
      </c>
    </row>
    <row r="34" spans="1:4" ht="15.4" x14ac:dyDescent="0.45">
      <c r="A34" s="100" t="s">
        <v>118</v>
      </c>
      <c r="B34" s="198">
        <f>'G-4 Claims Svcs Ops Pool Cost'!R19</f>
        <v>0</v>
      </c>
    </row>
    <row r="35" spans="1:4" ht="15.4" x14ac:dyDescent="0.45">
      <c r="A35" s="160" t="s">
        <v>119</v>
      </c>
      <c r="B35" s="198">
        <f>'G-4 Claims Svcs Ops Pool Cost'!R20</f>
        <v>0</v>
      </c>
    </row>
    <row r="36" spans="1:4" ht="15.4" x14ac:dyDescent="0.45">
      <c r="A36" s="160" t="s">
        <v>120</v>
      </c>
      <c r="B36" s="198">
        <f>'G-4 Claims Svcs Ops Pool Cost'!R21</f>
        <v>0</v>
      </c>
    </row>
    <row r="37" spans="1:4" ht="15.4" x14ac:dyDescent="0.45">
      <c r="A37" s="101" t="s">
        <v>108</v>
      </c>
      <c r="B37" s="197">
        <f>SUM(B28:B36)</f>
        <v>0</v>
      </c>
    </row>
    <row r="38" spans="1:4" ht="6" customHeight="1" x14ac:dyDescent="0.45">
      <c r="A38" s="95"/>
      <c r="B38" s="73"/>
    </row>
    <row r="39" spans="1:4" ht="15.75" thickBot="1" x14ac:dyDescent="0.5">
      <c r="A39" s="102" t="s">
        <v>109</v>
      </c>
      <c r="B39" s="199">
        <f>B37+B27</f>
        <v>0</v>
      </c>
      <c r="C39" s="253">
        <f>'G-3 Claims Svcs DDI Pool Cost'!C16+'G-4 Claims Svcs Ops Pool Cost'!D24</f>
        <v>0</v>
      </c>
      <c r="D39" s="367" t="s">
        <v>380</v>
      </c>
    </row>
    <row r="40" spans="1:4" ht="15.4" x14ac:dyDescent="0.45">
      <c r="A40" s="238"/>
      <c r="B40" s="239"/>
    </row>
    <row r="41" spans="1:4" ht="28.5" customHeight="1" x14ac:dyDescent="0.45">
      <c r="A41" s="497" t="s">
        <v>311</v>
      </c>
      <c r="B41" s="497"/>
    </row>
    <row r="42" spans="1:4" ht="14.65" thickBot="1" x14ac:dyDescent="0.5"/>
    <row r="43" spans="1:4" ht="17.25" customHeight="1" thickBot="1" x14ac:dyDescent="0.55000000000000004">
      <c r="A43" s="487" t="s">
        <v>308</v>
      </c>
      <c r="B43" s="488"/>
    </row>
    <row r="44" spans="1:4" ht="15.75" thickBot="1" x14ac:dyDescent="0.5">
      <c r="A44" s="91" t="s">
        <v>50</v>
      </c>
      <c r="B44" s="71" t="s">
        <v>51</v>
      </c>
    </row>
    <row r="45" spans="1:4" ht="15.4" x14ac:dyDescent="0.45">
      <c r="A45" s="92" t="s">
        <v>121</v>
      </c>
      <c r="B45" s="196">
        <f>'H-3 Claims Svcs DDI Pool Cost'!C16</f>
        <v>0</v>
      </c>
    </row>
    <row r="46" spans="1:4" ht="15.4" x14ac:dyDescent="0.45">
      <c r="A46" s="98" t="s">
        <v>242</v>
      </c>
      <c r="B46" s="197">
        <f>B45</f>
        <v>0</v>
      </c>
    </row>
    <row r="47" spans="1:4" ht="15.4" x14ac:dyDescent="0.45">
      <c r="A47" s="99" t="s">
        <v>172</v>
      </c>
      <c r="B47" s="198">
        <f>'H-4 Claims Svcs Ops Pool Cost'!R13</f>
        <v>0</v>
      </c>
    </row>
    <row r="48" spans="1:4" ht="15.4" x14ac:dyDescent="0.45">
      <c r="A48" s="99" t="s">
        <v>173</v>
      </c>
      <c r="B48" s="198">
        <f>'H-4 Claims Svcs Ops Pool Cost'!R14</f>
        <v>0</v>
      </c>
    </row>
    <row r="49" spans="1:4" ht="15.4" x14ac:dyDescent="0.45">
      <c r="A49" s="99" t="s">
        <v>174</v>
      </c>
      <c r="B49" s="198">
        <f>'H-4 Claims Svcs Ops Pool Cost'!R15</f>
        <v>0</v>
      </c>
    </row>
    <row r="50" spans="1:4" ht="15.4" x14ac:dyDescent="0.45">
      <c r="A50" s="99" t="s">
        <v>175</v>
      </c>
      <c r="B50" s="198">
        <f>'H-4 Claims Svcs Ops Pool Cost'!R16</f>
        <v>0</v>
      </c>
    </row>
    <row r="51" spans="1:4" ht="15.4" x14ac:dyDescent="0.45">
      <c r="A51" s="100" t="s">
        <v>176</v>
      </c>
      <c r="B51" s="198">
        <f>'H-4 Claims Svcs Ops Pool Cost'!R17</f>
        <v>0</v>
      </c>
    </row>
    <row r="52" spans="1:4" ht="15.4" x14ac:dyDescent="0.45">
      <c r="A52" s="160" t="s">
        <v>177</v>
      </c>
      <c r="B52" s="198">
        <f>'H-4 Claims Svcs Ops Pool Cost'!R18</f>
        <v>0</v>
      </c>
    </row>
    <row r="53" spans="1:4" ht="15.4" x14ac:dyDescent="0.45">
      <c r="A53" s="160" t="s">
        <v>178</v>
      </c>
      <c r="B53" s="198">
        <f>'H-4 Claims Svcs Ops Pool Cost'!R19</f>
        <v>0</v>
      </c>
    </row>
    <row r="54" spans="1:4" ht="15.4" x14ac:dyDescent="0.45">
      <c r="A54" s="160" t="s">
        <v>179</v>
      </c>
      <c r="B54" s="198">
        <f>'H-4 Claims Svcs Ops Pool Cost'!R20</f>
        <v>0</v>
      </c>
    </row>
    <row r="55" spans="1:4" ht="15.4" x14ac:dyDescent="0.45">
      <c r="A55" s="160" t="s">
        <v>180</v>
      </c>
      <c r="B55" s="198">
        <f>'H-4 Claims Svcs Ops Pool Cost'!R21</f>
        <v>0</v>
      </c>
    </row>
    <row r="56" spans="1:4" ht="15.4" x14ac:dyDescent="0.45">
      <c r="A56" s="101" t="s">
        <v>243</v>
      </c>
      <c r="B56" s="197">
        <f>SUM(B47:B55)</f>
        <v>0</v>
      </c>
    </row>
    <row r="57" spans="1:4" ht="6" customHeight="1" x14ac:dyDescent="0.45">
      <c r="A57" s="95"/>
      <c r="B57" s="73"/>
    </row>
    <row r="58" spans="1:4" ht="15.75" thickBot="1" x14ac:dyDescent="0.5">
      <c r="A58" s="102" t="s">
        <v>244</v>
      </c>
      <c r="B58" s="366">
        <f>B56+B46</f>
        <v>0</v>
      </c>
      <c r="C58" s="253">
        <f>'H-3 Claims Svcs DDI Pool Cost'!C16+'H-4 Claims Svcs Ops Pool Cost'!D24</f>
        <v>0</v>
      </c>
      <c r="D58" s="367" t="s">
        <v>380</v>
      </c>
    </row>
    <row r="59" spans="1:4" ht="15.4" x14ac:dyDescent="0.45">
      <c r="A59" s="238"/>
      <c r="B59" s="239"/>
      <c r="C59" s="240"/>
    </row>
    <row r="60" spans="1:4" ht="36" customHeight="1" x14ac:dyDescent="0.45">
      <c r="A60" s="497" t="s">
        <v>312</v>
      </c>
      <c r="B60" s="497"/>
      <c r="C60" s="240"/>
    </row>
    <row r="61" spans="1:4" ht="14.65" thickBot="1" x14ac:dyDescent="0.5"/>
    <row r="62" spans="1:4" ht="18" thickBot="1" x14ac:dyDescent="0.55000000000000004">
      <c r="A62" s="487" t="s">
        <v>309</v>
      </c>
      <c r="B62" s="488"/>
    </row>
    <row r="63" spans="1:4" ht="15.75" thickBot="1" x14ac:dyDescent="0.5">
      <c r="A63" s="91" t="s">
        <v>50</v>
      </c>
      <c r="B63" s="71" t="s">
        <v>51</v>
      </c>
    </row>
    <row r="64" spans="1:4" ht="15.4" x14ac:dyDescent="0.45">
      <c r="A64" s="92" t="s">
        <v>181</v>
      </c>
      <c r="B64" s="196">
        <f>'I-3 Claims Svcs DDI Pool Cost'!C16</f>
        <v>0</v>
      </c>
    </row>
    <row r="65" spans="1:4" ht="15.4" x14ac:dyDescent="0.45">
      <c r="A65" s="98" t="s">
        <v>246</v>
      </c>
      <c r="B65" s="197">
        <f>B64</f>
        <v>0</v>
      </c>
    </row>
    <row r="66" spans="1:4" ht="15.4" x14ac:dyDescent="0.45">
      <c r="A66" s="99" t="s">
        <v>182</v>
      </c>
      <c r="B66" s="198">
        <f>'I-4 Claims Svcs Ops Pool Cost'!R13</f>
        <v>0</v>
      </c>
    </row>
    <row r="67" spans="1:4" ht="15.4" x14ac:dyDescent="0.45">
      <c r="A67" s="99" t="s">
        <v>183</v>
      </c>
      <c r="B67" s="198">
        <f>'I-4 Claims Svcs Ops Pool Cost'!R14</f>
        <v>0</v>
      </c>
    </row>
    <row r="68" spans="1:4" ht="15.4" x14ac:dyDescent="0.45">
      <c r="A68" s="99" t="s">
        <v>184</v>
      </c>
      <c r="B68" s="198">
        <f>'I-4 Claims Svcs Ops Pool Cost'!R15</f>
        <v>0</v>
      </c>
    </row>
    <row r="69" spans="1:4" ht="15.4" x14ac:dyDescent="0.45">
      <c r="A69" s="99" t="s">
        <v>185</v>
      </c>
      <c r="B69" s="198">
        <f>'I-4 Claims Svcs Ops Pool Cost'!R16</f>
        <v>0</v>
      </c>
    </row>
    <row r="70" spans="1:4" ht="15.4" x14ac:dyDescent="0.45">
      <c r="A70" s="100" t="s">
        <v>186</v>
      </c>
      <c r="B70" s="198">
        <f>'I-4 Claims Svcs Ops Pool Cost'!R17</f>
        <v>0</v>
      </c>
    </row>
    <row r="71" spans="1:4" ht="15.4" x14ac:dyDescent="0.45">
      <c r="A71" s="100" t="s">
        <v>187</v>
      </c>
      <c r="B71" s="198">
        <f>'I-4 Claims Svcs Ops Pool Cost'!R18</f>
        <v>0</v>
      </c>
    </row>
    <row r="72" spans="1:4" ht="15.4" x14ac:dyDescent="0.45">
      <c r="A72" s="100" t="s">
        <v>188</v>
      </c>
      <c r="B72" s="198">
        <f>'I-4 Claims Svcs Ops Pool Cost'!R19</f>
        <v>0</v>
      </c>
    </row>
    <row r="73" spans="1:4" ht="15.4" x14ac:dyDescent="0.45">
      <c r="A73" s="160" t="s">
        <v>189</v>
      </c>
      <c r="B73" s="198">
        <f>'I-4 Claims Svcs Ops Pool Cost'!R20</f>
        <v>0</v>
      </c>
    </row>
    <row r="74" spans="1:4" ht="15.4" x14ac:dyDescent="0.45">
      <c r="A74" s="160" t="s">
        <v>190</v>
      </c>
      <c r="B74" s="198">
        <f>'I-4 Claims Svcs Ops Pool Cost'!R21</f>
        <v>0</v>
      </c>
    </row>
    <row r="75" spans="1:4" ht="15.4" x14ac:dyDescent="0.45">
      <c r="A75" s="101" t="s">
        <v>247</v>
      </c>
      <c r="B75" s="197">
        <f>SUM(B66:B74)</f>
        <v>0</v>
      </c>
    </row>
    <row r="76" spans="1:4" ht="6" customHeight="1" x14ac:dyDescent="0.45">
      <c r="A76" s="95"/>
      <c r="B76" s="73"/>
    </row>
    <row r="77" spans="1:4" ht="15.75" thickBot="1" x14ac:dyDescent="0.5">
      <c r="A77" s="102" t="s">
        <v>248</v>
      </c>
      <c r="B77" s="366">
        <f>B75+B65</f>
        <v>0</v>
      </c>
      <c r="C77" s="253">
        <f>'I-3 Claims Svcs DDI Pool Cost'!C16+'I-4 Claims Svcs Ops Pool Cost'!D24</f>
        <v>0</v>
      </c>
      <c r="D77" s="367" t="s">
        <v>380</v>
      </c>
    </row>
    <row r="79" spans="1:4" ht="30" customHeight="1" x14ac:dyDescent="0.45">
      <c r="A79" s="497" t="s">
        <v>313</v>
      </c>
      <c r="B79" s="497"/>
    </row>
    <row r="80" spans="1:4" ht="14.65" thickBot="1" x14ac:dyDescent="0.5"/>
    <row r="81" spans="1:4" ht="18" thickBot="1" x14ac:dyDescent="0.55000000000000004">
      <c r="A81" s="487" t="s">
        <v>489</v>
      </c>
      <c r="B81" s="488"/>
    </row>
    <row r="82" spans="1:4" ht="15.75" thickBot="1" x14ac:dyDescent="0.5">
      <c r="A82" s="91" t="s">
        <v>50</v>
      </c>
      <c r="B82" s="71" t="s">
        <v>51</v>
      </c>
    </row>
    <row r="83" spans="1:4" ht="15.4" x14ac:dyDescent="0.45">
      <c r="A83" s="92" t="s">
        <v>479</v>
      </c>
      <c r="B83" s="196">
        <f>'M-3 Claims Svcs DDI Pool Cost'!C16</f>
        <v>0</v>
      </c>
    </row>
    <row r="84" spans="1:4" ht="15.4" x14ac:dyDescent="0.45">
      <c r="A84" s="98" t="s">
        <v>490</v>
      </c>
      <c r="B84" s="197">
        <f>B83</f>
        <v>0</v>
      </c>
    </row>
    <row r="85" spans="1:4" ht="15.4" x14ac:dyDescent="0.45">
      <c r="A85" s="99" t="s">
        <v>480</v>
      </c>
      <c r="B85" s="198">
        <f>'M-4 Claims Svcs Ops Pool Cost'!R13</f>
        <v>0</v>
      </c>
    </row>
    <row r="86" spans="1:4" ht="15.4" x14ac:dyDescent="0.45">
      <c r="A86" s="99" t="s">
        <v>481</v>
      </c>
      <c r="B86" s="198">
        <f>'M-4 Claims Svcs Ops Pool Cost'!R14</f>
        <v>0</v>
      </c>
    </row>
    <row r="87" spans="1:4" ht="15.4" x14ac:dyDescent="0.45">
      <c r="A87" s="99" t="s">
        <v>482</v>
      </c>
      <c r="B87" s="198">
        <f>'M-4 Claims Svcs Ops Pool Cost'!R15</f>
        <v>0</v>
      </c>
    </row>
    <row r="88" spans="1:4" ht="15.4" x14ac:dyDescent="0.45">
      <c r="A88" s="99" t="s">
        <v>483</v>
      </c>
      <c r="B88" s="198">
        <f>'M-4 Claims Svcs Ops Pool Cost'!R16</f>
        <v>0</v>
      </c>
    </row>
    <row r="89" spans="1:4" ht="15.4" x14ac:dyDescent="0.45">
      <c r="A89" s="100" t="s">
        <v>484</v>
      </c>
      <c r="B89" s="198">
        <f>'M-4 Claims Svcs Ops Pool Cost'!R17</f>
        <v>0</v>
      </c>
    </row>
    <row r="90" spans="1:4" ht="15.4" x14ac:dyDescent="0.45">
      <c r="A90" s="100" t="s">
        <v>485</v>
      </c>
      <c r="B90" s="198">
        <f>'M-4 Claims Svcs Ops Pool Cost'!R18</f>
        <v>0</v>
      </c>
    </row>
    <row r="91" spans="1:4" ht="15.4" x14ac:dyDescent="0.45">
      <c r="A91" s="100" t="s">
        <v>486</v>
      </c>
      <c r="B91" s="198">
        <f>'M-4 Claims Svcs Ops Pool Cost'!R19</f>
        <v>0</v>
      </c>
    </row>
    <row r="92" spans="1:4" ht="15.4" x14ac:dyDescent="0.45">
      <c r="A92" s="160" t="s">
        <v>487</v>
      </c>
      <c r="B92" s="198">
        <f>'M-4 Claims Svcs Ops Pool Cost'!R20</f>
        <v>0</v>
      </c>
    </row>
    <row r="93" spans="1:4" ht="15.4" x14ac:dyDescent="0.45">
      <c r="A93" s="160" t="s">
        <v>488</v>
      </c>
      <c r="B93" s="198">
        <f>'M-4 Claims Svcs Ops Pool Cost'!R21</f>
        <v>0</v>
      </c>
    </row>
    <row r="94" spans="1:4" ht="15.4" x14ac:dyDescent="0.45">
      <c r="A94" s="101" t="s">
        <v>491</v>
      </c>
      <c r="B94" s="197">
        <f>SUM(B85:B93)</f>
        <v>0</v>
      </c>
    </row>
    <row r="95" spans="1:4" ht="15.4" x14ac:dyDescent="0.45">
      <c r="A95" s="95"/>
      <c r="B95" s="73"/>
    </row>
    <row r="96" spans="1:4" ht="15.75" thickBot="1" x14ac:dyDescent="0.5">
      <c r="A96" s="102" t="s">
        <v>492</v>
      </c>
      <c r="B96" s="366">
        <f>B94+B84</f>
        <v>0</v>
      </c>
      <c r="C96" s="253">
        <f>'M-3 Claims Svcs DDI Pool Cost'!C16+'M-4 Claims Svcs Ops Pool Cost'!D24</f>
        <v>0</v>
      </c>
      <c r="D96" s="367" t="s">
        <v>380</v>
      </c>
    </row>
    <row r="98" spans="1:2" ht="30.75" customHeight="1" x14ac:dyDescent="0.45">
      <c r="A98" s="497" t="s">
        <v>493</v>
      </c>
      <c r="B98" s="497"/>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25" right="0.25" top="0.75" bottom="0.75" header="0.3" footer="0.3"/>
  <pageSetup fitToHeight="0" orientation="landscape" r:id="rId1"/>
  <headerFooter>
    <oddFooter>&amp;L&amp;F&amp;C&amp;A&amp;Rpage &amp;P of &amp;N</oddFooter>
  </headerFooter>
  <rowBreaks count="4" manualBreakCount="4">
    <brk id="23" max="1" man="1"/>
    <brk id="42" max="1" man="1"/>
    <brk id="61" max="1" man="1"/>
    <brk id="80"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72"/>
  <sheetViews>
    <sheetView zoomScale="85" zoomScaleNormal="85" workbookViewId="0">
      <selection activeCell="A3" sqref="A3:U3"/>
    </sheetView>
  </sheetViews>
  <sheetFormatPr defaultColWidth="8.86328125" defaultRowHeight="13.5" x14ac:dyDescent="0.35"/>
  <cols>
    <col min="1" max="1" width="33.73046875" style="1" customWidth="1"/>
    <col min="2" max="21" width="16.73046875" style="1" customWidth="1"/>
    <col min="22" max="16384" width="8.86328125" style="1"/>
  </cols>
  <sheetData>
    <row r="1" spans="1:23" ht="15" x14ac:dyDescent="0.4">
      <c r="A1" s="456" t="s">
        <v>494</v>
      </c>
      <c r="B1" s="456"/>
      <c r="C1" s="456"/>
      <c r="D1" s="456"/>
      <c r="E1" s="456"/>
      <c r="F1" s="456"/>
      <c r="G1" s="456"/>
      <c r="H1" s="456"/>
      <c r="I1" s="456"/>
      <c r="J1" s="456"/>
      <c r="K1" s="456"/>
      <c r="L1" s="456"/>
      <c r="M1" s="456"/>
      <c r="N1" s="456"/>
      <c r="O1" s="456"/>
      <c r="P1" s="456"/>
      <c r="Q1" s="456"/>
      <c r="R1" s="456"/>
      <c r="S1" s="456"/>
      <c r="T1" s="456"/>
      <c r="U1" s="456"/>
    </row>
    <row r="2" spans="1:23" ht="13.9" thickBot="1" x14ac:dyDescent="0.4"/>
    <row r="3" spans="1:23" ht="18" thickBot="1" x14ac:dyDescent="0.55000000000000004">
      <c r="A3" s="499" t="s">
        <v>286</v>
      </c>
      <c r="B3" s="500"/>
      <c r="C3" s="501"/>
      <c r="D3" s="501"/>
      <c r="E3" s="501"/>
      <c r="F3" s="501"/>
      <c r="G3" s="501"/>
      <c r="H3" s="501"/>
      <c r="I3" s="501"/>
      <c r="J3" s="501"/>
      <c r="K3" s="501"/>
      <c r="L3" s="501"/>
      <c r="M3" s="501"/>
      <c r="N3" s="501"/>
      <c r="O3" s="501"/>
      <c r="P3" s="501"/>
      <c r="Q3" s="501"/>
      <c r="R3" s="501"/>
      <c r="S3" s="501"/>
      <c r="T3" s="501"/>
      <c r="U3" s="502"/>
    </row>
    <row r="4" spans="1:23" ht="13.9" thickBot="1" x14ac:dyDescent="0.4"/>
    <row r="5" spans="1:23" ht="18" thickBot="1" x14ac:dyDescent="0.55000000000000004">
      <c r="A5" s="503" t="s">
        <v>1</v>
      </c>
      <c r="B5" s="504"/>
      <c r="C5" s="505"/>
      <c r="D5" s="505"/>
      <c r="E5" s="505"/>
      <c r="F5" s="505"/>
      <c r="G5" s="505"/>
      <c r="H5" s="505"/>
      <c r="I5" s="505"/>
      <c r="J5" s="505"/>
      <c r="K5" s="505"/>
      <c r="L5" s="505"/>
      <c r="M5" s="505"/>
      <c r="N5" s="505"/>
      <c r="O5" s="505"/>
      <c r="P5" s="505"/>
      <c r="Q5" s="505"/>
      <c r="R5" s="505"/>
      <c r="S5" s="505"/>
      <c r="T5" s="505"/>
      <c r="U5" s="506"/>
    </row>
    <row r="6" spans="1:23" ht="15.75" customHeight="1" x14ac:dyDescent="0.4">
      <c r="A6" s="507" t="s">
        <v>497</v>
      </c>
      <c r="B6" s="509" t="s">
        <v>2</v>
      </c>
      <c r="C6" s="510"/>
      <c r="D6" s="510"/>
      <c r="E6" s="510"/>
      <c r="F6" s="510"/>
      <c r="G6" s="510"/>
      <c r="H6" s="510"/>
      <c r="I6" s="510"/>
      <c r="J6" s="510"/>
      <c r="K6" s="510"/>
      <c r="L6" s="510"/>
      <c r="M6" s="510"/>
      <c r="N6" s="510"/>
      <c r="O6" s="510"/>
      <c r="P6" s="510"/>
      <c r="Q6" s="510"/>
      <c r="R6" s="510"/>
      <c r="S6" s="510"/>
      <c r="T6" s="510"/>
      <c r="U6" s="511"/>
    </row>
    <row r="7" spans="1:23" s="169" customFormat="1" ht="36.75" customHeight="1" thickBot="1" x14ac:dyDescent="0.45">
      <c r="A7" s="508"/>
      <c r="B7" s="9" t="s">
        <v>0</v>
      </c>
      <c r="C7" s="168" t="s">
        <v>314</v>
      </c>
      <c r="D7" s="10" t="s">
        <v>196</v>
      </c>
      <c r="E7" s="170" t="s">
        <v>220</v>
      </c>
      <c r="F7" s="10" t="s">
        <v>197</v>
      </c>
      <c r="G7" s="170" t="s">
        <v>221</v>
      </c>
      <c r="H7" s="10" t="s">
        <v>198</v>
      </c>
      <c r="I7" s="170" t="s">
        <v>222</v>
      </c>
      <c r="J7" s="10" t="s">
        <v>199</v>
      </c>
      <c r="K7" s="170" t="s">
        <v>223</v>
      </c>
      <c r="L7" s="170" t="s">
        <v>200</v>
      </c>
      <c r="M7" s="170" t="s">
        <v>224</v>
      </c>
      <c r="N7" s="170" t="s">
        <v>201</v>
      </c>
      <c r="O7" s="170" t="s">
        <v>225</v>
      </c>
      <c r="P7" s="170" t="s">
        <v>202</v>
      </c>
      <c r="Q7" s="170" t="s">
        <v>226</v>
      </c>
      <c r="R7" s="170" t="s">
        <v>203</v>
      </c>
      <c r="S7" s="170" t="s">
        <v>227</v>
      </c>
      <c r="T7" s="170" t="s">
        <v>204</v>
      </c>
      <c r="U7" s="170" t="s">
        <v>228</v>
      </c>
    </row>
    <row r="8" spans="1:23" ht="15" x14ac:dyDescent="0.4">
      <c r="A8" s="3" t="s">
        <v>3</v>
      </c>
      <c r="B8" s="171">
        <v>166.53</v>
      </c>
      <c r="C8" s="172">
        <f t="shared" ref="C8:C39" si="0">B8*$B$69</f>
        <v>166.53</v>
      </c>
      <c r="D8" s="171">
        <v>171.52590000000001</v>
      </c>
      <c r="E8" s="172">
        <f t="shared" ref="E8:E39" si="1">D8*$B$69</f>
        <v>171.52590000000001</v>
      </c>
      <c r="F8" s="171">
        <v>176.67167700000002</v>
      </c>
      <c r="G8" s="172">
        <f t="shared" ref="G8:G39" si="2">F8*$B$69</f>
        <v>176.67167700000002</v>
      </c>
      <c r="H8" s="171">
        <v>181.97182731000001</v>
      </c>
      <c r="I8" s="172">
        <f t="shared" ref="I8:I39" si="3">H8*$B$69</f>
        <v>181.97182731000001</v>
      </c>
      <c r="J8" s="171">
        <v>187.43098212930002</v>
      </c>
      <c r="K8" s="172">
        <f t="shared" ref="K8:K39" si="4">J8*$B$69</f>
        <v>187.43098212930002</v>
      </c>
      <c r="L8" s="171">
        <v>193.05391159317904</v>
      </c>
      <c r="M8" s="172">
        <f t="shared" ref="M8:M39" si="5">L8*$B$69</f>
        <v>193.05391159317904</v>
      </c>
      <c r="N8" s="171">
        <v>198.84552894097442</v>
      </c>
      <c r="O8" s="172">
        <f t="shared" ref="O8:O39" si="6">N8*$B$69</f>
        <v>198.84552894097442</v>
      </c>
      <c r="P8" s="171">
        <v>204.81089480920366</v>
      </c>
      <c r="Q8" s="172">
        <f t="shared" ref="Q8:Q39" si="7">P8*$B$69</f>
        <v>204.81089480920366</v>
      </c>
      <c r="R8" s="171">
        <v>210.95522165347978</v>
      </c>
      <c r="S8" s="172">
        <f t="shared" ref="S8:S39" si="8">R8*$B$69</f>
        <v>210.95522165347978</v>
      </c>
      <c r="T8" s="171">
        <v>217.28387830308418</v>
      </c>
      <c r="U8" s="172">
        <f t="shared" ref="U8:U39" si="9">T8*$B$69</f>
        <v>217.28387830308418</v>
      </c>
      <c r="W8" s="169"/>
    </row>
    <row r="9" spans="1:23" ht="15" x14ac:dyDescent="0.4">
      <c r="A9" s="3" t="s">
        <v>498</v>
      </c>
      <c r="B9" s="171">
        <v>155.15</v>
      </c>
      <c r="C9" s="172">
        <f t="shared" si="0"/>
        <v>155.15</v>
      </c>
      <c r="D9" s="171">
        <v>159.80450000000002</v>
      </c>
      <c r="E9" s="172">
        <f t="shared" si="1"/>
        <v>159.80450000000002</v>
      </c>
      <c r="F9" s="171">
        <v>164.59863500000003</v>
      </c>
      <c r="G9" s="172">
        <f t="shared" si="2"/>
        <v>164.59863500000003</v>
      </c>
      <c r="H9" s="171">
        <v>169.53659405000005</v>
      </c>
      <c r="I9" s="172">
        <f t="shared" si="3"/>
        <v>169.53659405000005</v>
      </c>
      <c r="J9" s="171">
        <v>174.62269187150005</v>
      </c>
      <c r="K9" s="172">
        <f t="shared" si="4"/>
        <v>174.62269187150005</v>
      </c>
      <c r="L9" s="171">
        <v>179.86137262764507</v>
      </c>
      <c r="M9" s="172">
        <f t="shared" si="5"/>
        <v>179.86137262764507</v>
      </c>
      <c r="N9" s="171">
        <v>185.25721380647443</v>
      </c>
      <c r="O9" s="172">
        <f t="shared" si="6"/>
        <v>185.25721380647443</v>
      </c>
      <c r="P9" s="171">
        <v>190.81493022066866</v>
      </c>
      <c r="Q9" s="172">
        <f t="shared" si="7"/>
        <v>190.81493022066866</v>
      </c>
      <c r="R9" s="171">
        <v>196.53937812728873</v>
      </c>
      <c r="S9" s="172">
        <f t="shared" si="8"/>
        <v>196.53937812728873</v>
      </c>
      <c r="T9" s="171">
        <v>202.43555947110738</v>
      </c>
      <c r="U9" s="172">
        <f t="shared" si="9"/>
        <v>202.43555947110738</v>
      </c>
    </row>
    <row r="10" spans="1:23" ht="15" x14ac:dyDescent="0.4">
      <c r="A10" s="3" t="s">
        <v>4</v>
      </c>
      <c r="B10" s="171">
        <v>187.43</v>
      </c>
      <c r="C10" s="172">
        <f t="shared" si="0"/>
        <v>187.43</v>
      </c>
      <c r="D10" s="171">
        <v>193.05290000000002</v>
      </c>
      <c r="E10" s="172">
        <f t="shared" si="1"/>
        <v>193.05290000000002</v>
      </c>
      <c r="F10" s="171">
        <v>198.84448700000002</v>
      </c>
      <c r="G10" s="172">
        <f t="shared" si="2"/>
        <v>198.84448700000002</v>
      </c>
      <c r="H10" s="171">
        <v>204.80982161000003</v>
      </c>
      <c r="I10" s="172">
        <f t="shared" si="3"/>
        <v>204.80982161000003</v>
      </c>
      <c r="J10" s="171">
        <v>210.95411625830005</v>
      </c>
      <c r="K10" s="172">
        <f t="shared" si="4"/>
        <v>210.95411625830005</v>
      </c>
      <c r="L10" s="171">
        <v>217.28273974604906</v>
      </c>
      <c r="M10" s="172">
        <f t="shared" si="5"/>
        <v>217.28273974604906</v>
      </c>
      <c r="N10" s="171">
        <v>223.80122193843053</v>
      </c>
      <c r="O10" s="172">
        <f t="shared" si="6"/>
        <v>223.80122193843053</v>
      </c>
      <c r="P10" s="171">
        <v>230.51525859658346</v>
      </c>
      <c r="Q10" s="172">
        <f t="shared" si="7"/>
        <v>230.51525859658346</v>
      </c>
      <c r="R10" s="171">
        <v>237.43071635448098</v>
      </c>
      <c r="S10" s="172">
        <f t="shared" si="8"/>
        <v>237.43071635448098</v>
      </c>
      <c r="T10" s="171">
        <v>244.55363784511542</v>
      </c>
      <c r="U10" s="172">
        <f t="shared" si="9"/>
        <v>244.55363784511542</v>
      </c>
    </row>
    <row r="11" spans="1:23" ht="15" x14ac:dyDescent="0.4">
      <c r="A11" s="3" t="s">
        <v>499</v>
      </c>
      <c r="B11" s="171">
        <v>142.66999999999999</v>
      </c>
      <c r="C11" s="172">
        <f t="shared" si="0"/>
        <v>142.66999999999999</v>
      </c>
      <c r="D11" s="171">
        <v>146.95009999999999</v>
      </c>
      <c r="E11" s="172">
        <f t="shared" si="1"/>
        <v>146.95009999999999</v>
      </c>
      <c r="F11" s="171">
        <v>151.35860299999999</v>
      </c>
      <c r="G11" s="172">
        <f t="shared" si="2"/>
        <v>151.35860299999999</v>
      </c>
      <c r="H11" s="171">
        <v>155.89936108999999</v>
      </c>
      <c r="I11" s="172">
        <f t="shared" si="3"/>
        <v>155.89936108999999</v>
      </c>
      <c r="J11" s="171">
        <v>160.57634192269998</v>
      </c>
      <c r="K11" s="172">
        <f t="shared" si="4"/>
        <v>160.57634192269998</v>
      </c>
      <c r="L11" s="171">
        <v>165.39363218038099</v>
      </c>
      <c r="M11" s="172">
        <f t="shared" si="5"/>
        <v>165.39363218038099</v>
      </c>
      <c r="N11" s="171">
        <v>170.35544114579241</v>
      </c>
      <c r="O11" s="172">
        <f t="shared" si="6"/>
        <v>170.35544114579241</v>
      </c>
      <c r="P11" s="171">
        <v>175.4661043801662</v>
      </c>
      <c r="Q11" s="172">
        <f t="shared" si="7"/>
        <v>175.4661043801662</v>
      </c>
      <c r="R11" s="171">
        <v>180.73008751157118</v>
      </c>
      <c r="S11" s="172">
        <f t="shared" si="8"/>
        <v>180.73008751157118</v>
      </c>
      <c r="T11" s="171">
        <v>186.15199013691833</v>
      </c>
      <c r="U11" s="172">
        <f t="shared" si="9"/>
        <v>186.15199013691833</v>
      </c>
    </row>
    <row r="12" spans="1:23" ht="15" x14ac:dyDescent="0.4">
      <c r="A12" s="3" t="s">
        <v>500</v>
      </c>
      <c r="B12" s="171">
        <v>156.09</v>
      </c>
      <c r="C12" s="172">
        <f t="shared" si="0"/>
        <v>156.09</v>
      </c>
      <c r="D12" s="171">
        <v>160.77270000000001</v>
      </c>
      <c r="E12" s="172">
        <f t="shared" si="1"/>
        <v>160.77270000000001</v>
      </c>
      <c r="F12" s="171">
        <v>165.59588100000002</v>
      </c>
      <c r="G12" s="172">
        <f t="shared" si="2"/>
        <v>165.59588100000002</v>
      </c>
      <c r="H12" s="171">
        <v>170.56375743000004</v>
      </c>
      <c r="I12" s="172">
        <f t="shared" si="3"/>
        <v>170.56375743000004</v>
      </c>
      <c r="J12" s="171">
        <v>175.68067015290003</v>
      </c>
      <c r="K12" s="172">
        <f t="shared" si="4"/>
        <v>175.68067015290003</v>
      </c>
      <c r="L12" s="171">
        <v>180.95109025748704</v>
      </c>
      <c r="M12" s="172">
        <f t="shared" si="5"/>
        <v>180.95109025748704</v>
      </c>
      <c r="N12" s="171">
        <v>186.37962296521167</v>
      </c>
      <c r="O12" s="172">
        <f t="shared" si="6"/>
        <v>186.37962296521167</v>
      </c>
      <c r="P12" s="171">
        <v>191.97101165416802</v>
      </c>
      <c r="Q12" s="172">
        <f t="shared" si="7"/>
        <v>191.97101165416802</v>
      </c>
      <c r="R12" s="171">
        <v>197.73014200379308</v>
      </c>
      <c r="S12" s="172">
        <f t="shared" si="8"/>
        <v>197.73014200379308</v>
      </c>
      <c r="T12" s="171">
        <v>203.66204626390689</v>
      </c>
      <c r="U12" s="172">
        <f t="shared" si="9"/>
        <v>203.66204626390689</v>
      </c>
    </row>
    <row r="13" spans="1:23" ht="15" x14ac:dyDescent="0.4">
      <c r="A13" s="3" t="s">
        <v>501</v>
      </c>
      <c r="B13" s="171">
        <v>123.47</v>
      </c>
      <c r="C13" s="172">
        <f t="shared" si="0"/>
        <v>123.47</v>
      </c>
      <c r="D13" s="171">
        <v>127.1741</v>
      </c>
      <c r="E13" s="172">
        <f t="shared" si="1"/>
        <v>127.1741</v>
      </c>
      <c r="F13" s="171">
        <v>130.98932300000001</v>
      </c>
      <c r="G13" s="172">
        <f t="shared" si="2"/>
        <v>130.98932300000001</v>
      </c>
      <c r="H13" s="171">
        <v>134.91900269000001</v>
      </c>
      <c r="I13" s="172">
        <f t="shared" si="3"/>
        <v>134.91900269000001</v>
      </c>
      <c r="J13" s="171">
        <v>138.96657277070003</v>
      </c>
      <c r="K13" s="172">
        <f t="shared" si="4"/>
        <v>138.96657277070003</v>
      </c>
      <c r="L13" s="171">
        <v>143.13556995382103</v>
      </c>
      <c r="M13" s="172">
        <f t="shared" si="5"/>
        <v>143.13556995382103</v>
      </c>
      <c r="N13" s="171">
        <v>147.42963705243568</v>
      </c>
      <c r="O13" s="172">
        <f t="shared" si="6"/>
        <v>147.42963705243568</v>
      </c>
      <c r="P13" s="171">
        <v>151.85252616400876</v>
      </c>
      <c r="Q13" s="172">
        <f t="shared" si="7"/>
        <v>151.85252616400876</v>
      </c>
      <c r="R13" s="171">
        <v>156.40810194892904</v>
      </c>
      <c r="S13" s="172">
        <f t="shared" si="8"/>
        <v>156.40810194892904</v>
      </c>
      <c r="T13" s="171">
        <v>161.10034500739692</v>
      </c>
      <c r="U13" s="172">
        <f t="shared" si="9"/>
        <v>161.10034500739692</v>
      </c>
    </row>
    <row r="14" spans="1:23" ht="15" x14ac:dyDescent="0.4">
      <c r="A14" s="3" t="s">
        <v>502</v>
      </c>
      <c r="B14" s="171">
        <v>148.75</v>
      </c>
      <c r="C14" s="172">
        <f t="shared" si="0"/>
        <v>148.75</v>
      </c>
      <c r="D14" s="171">
        <v>153.21250000000001</v>
      </c>
      <c r="E14" s="172">
        <f t="shared" si="1"/>
        <v>153.21250000000001</v>
      </c>
      <c r="F14" s="171">
        <v>157.808875</v>
      </c>
      <c r="G14" s="172">
        <f t="shared" si="2"/>
        <v>157.808875</v>
      </c>
      <c r="H14" s="171">
        <v>162.54314124999999</v>
      </c>
      <c r="I14" s="172">
        <f t="shared" si="3"/>
        <v>162.54314124999999</v>
      </c>
      <c r="J14" s="171">
        <v>167.41943548749998</v>
      </c>
      <c r="K14" s="172">
        <f t="shared" si="4"/>
        <v>167.41943548749998</v>
      </c>
      <c r="L14" s="171">
        <v>172.44201855212498</v>
      </c>
      <c r="M14" s="172">
        <f t="shared" si="5"/>
        <v>172.44201855212498</v>
      </c>
      <c r="N14" s="171">
        <v>177.61527910868872</v>
      </c>
      <c r="O14" s="172">
        <f t="shared" si="6"/>
        <v>177.61527910868872</v>
      </c>
      <c r="P14" s="171">
        <v>182.9437374819494</v>
      </c>
      <c r="Q14" s="172">
        <f t="shared" si="7"/>
        <v>182.9437374819494</v>
      </c>
      <c r="R14" s="171">
        <v>188.43204960640787</v>
      </c>
      <c r="S14" s="172">
        <f t="shared" si="8"/>
        <v>188.43204960640787</v>
      </c>
      <c r="T14" s="171">
        <v>194.08501109460011</v>
      </c>
      <c r="U14" s="172">
        <f t="shared" si="9"/>
        <v>194.08501109460011</v>
      </c>
    </row>
    <row r="15" spans="1:23" ht="15" x14ac:dyDescent="0.4">
      <c r="A15" s="3" t="s">
        <v>132</v>
      </c>
      <c r="B15" s="171">
        <v>138.62</v>
      </c>
      <c r="C15" s="172">
        <f t="shared" si="0"/>
        <v>138.62</v>
      </c>
      <c r="D15" s="171">
        <v>142.77860000000001</v>
      </c>
      <c r="E15" s="172">
        <f t="shared" si="1"/>
        <v>142.77860000000001</v>
      </c>
      <c r="F15" s="171">
        <v>147.061958</v>
      </c>
      <c r="G15" s="172">
        <f t="shared" si="2"/>
        <v>147.061958</v>
      </c>
      <c r="H15" s="171">
        <v>151.47381674000002</v>
      </c>
      <c r="I15" s="172">
        <f t="shared" si="3"/>
        <v>151.47381674000002</v>
      </c>
      <c r="J15" s="171">
        <v>156.01803124220001</v>
      </c>
      <c r="K15" s="172">
        <f t="shared" si="4"/>
        <v>156.01803124220001</v>
      </c>
      <c r="L15" s="171">
        <v>160.69857217946603</v>
      </c>
      <c r="M15" s="172">
        <f t="shared" si="5"/>
        <v>160.69857217946603</v>
      </c>
      <c r="N15" s="171">
        <v>165.51952934485001</v>
      </c>
      <c r="O15" s="172">
        <f t="shared" si="6"/>
        <v>165.51952934485001</v>
      </c>
      <c r="P15" s="171">
        <v>170.48511522519553</v>
      </c>
      <c r="Q15" s="172">
        <f t="shared" si="7"/>
        <v>170.48511522519553</v>
      </c>
      <c r="R15" s="171">
        <v>175.59966868195139</v>
      </c>
      <c r="S15" s="172">
        <f t="shared" si="8"/>
        <v>175.59966868195139</v>
      </c>
      <c r="T15" s="171">
        <v>180.86765874240993</v>
      </c>
      <c r="U15" s="172">
        <f t="shared" si="9"/>
        <v>180.86765874240993</v>
      </c>
    </row>
    <row r="16" spans="1:23" ht="15" x14ac:dyDescent="0.4">
      <c r="A16" s="3" t="s">
        <v>503</v>
      </c>
      <c r="B16" s="171">
        <v>152.38999999999999</v>
      </c>
      <c r="C16" s="172">
        <f t="shared" si="0"/>
        <v>152.38999999999999</v>
      </c>
      <c r="D16" s="171">
        <v>156.96169999999998</v>
      </c>
      <c r="E16" s="172">
        <f t="shared" si="1"/>
        <v>156.96169999999998</v>
      </c>
      <c r="F16" s="171">
        <v>161.67055099999999</v>
      </c>
      <c r="G16" s="172">
        <f t="shared" si="2"/>
        <v>161.67055099999999</v>
      </c>
      <c r="H16" s="171">
        <v>166.52066753</v>
      </c>
      <c r="I16" s="172">
        <f t="shared" si="3"/>
        <v>166.52066753</v>
      </c>
      <c r="J16" s="171">
        <v>171.51628755589999</v>
      </c>
      <c r="K16" s="172">
        <f t="shared" si="4"/>
        <v>171.51628755589999</v>
      </c>
      <c r="L16" s="171">
        <v>176.661776182577</v>
      </c>
      <c r="M16" s="172">
        <f t="shared" si="5"/>
        <v>176.661776182577</v>
      </c>
      <c r="N16" s="171">
        <v>181.96162946805433</v>
      </c>
      <c r="O16" s="172">
        <f t="shared" si="6"/>
        <v>181.96162946805433</v>
      </c>
      <c r="P16" s="171">
        <v>187.42047835209596</v>
      </c>
      <c r="Q16" s="172">
        <f t="shared" si="7"/>
        <v>187.42047835209596</v>
      </c>
      <c r="R16" s="171">
        <v>193.04309270265884</v>
      </c>
      <c r="S16" s="172">
        <f t="shared" si="8"/>
        <v>193.04309270265884</v>
      </c>
      <c r="T16" s="171">
        <v>198.8343854837386</v>
      </c>
      <c r="U16" s="172">
        <f t="shared" si="9"/>
        <v>198.8343854837386</v>
      </c>
    </row>
    <row r="17" spans="1:21" ht="15" x14ac:dyDescent="0.4">
      <c r="A17" s="3" t="s">
        <v>504</v>
      </c>
      <c r="B17" s="171">
        <v>141.63</v>
      </c>
      <c r="C17" s="172">
        <f t="shared" si="0"/>
        <v>141.63</v>
      </c>
      <c r="D17" s="171">
        <v>145.87889999999999</v>
      </c>
      <c r="E17" s="172">
        <f t="shared" si="1"/>
        <v>145.87889999999999</v>
      </c>
      <c r="F17" s="171">
        <v>150.255267</v>
      </c>
      <c r="G17" s="172">
        <f t="shared" si="2"/>
        <v>150.255267</v>
      </c>
      <c r="H17" s="171">
        <v>154.76292501</v>
      </c>
      <c r="I17" s="172">
        <f t="shared" si="3"/>
        <v>154.76292501</v>
      </c>
      <c r="J17" s="171">
        <v>159.40581276029999</v>
      </c>
      <c r="K17" s="172">
        <f t="shared" si="4"/>
        <v>159.40581276029999</v>
      </c>
      <c r="L17" s="171">
        <v>164.18798714310901</v>
      </c>
      <c r="M17" s="172">
        <f t="shared" si="5"/>
        <v>164.18798714310901</v>
      </c>
      <c r="N17" s="171">
        <v>169.1136267574023</v>
      </c>
      <c r="O17" s="172">
        <f t="shared" si="6"/>
        <v>169.1136267574023</v>
      </c>
      <c r="P17" s="171">
        <v>174.18703556012437</v>
      </c>
      <c r="Q17" s="172">
        <f t="shared" si="7"/>
        <v>174.18703556012437</v>
      </c>
      <c r="R17" s="171">
        <v>179.41264662692811</v>
      </c>
      <c r="S17" s="172">
        <f t="shared" si="8"/>
        <v>179.41264662692811</v>
      </c>
      <c r="T17" s="171">
        <v>184.79502602573595</v>
      </c>
      <c r="U17" s="172">
        <f t="shared" si="9"/>
        <v>184.79502602573595</v>
      </c>
    </row>
    <row r="18" spans="1:21" ht="15" x14ac:dyDescent="0.4">
      <c r="A18" s="3" t="s">
        <v>505</v>
      </c>
      <c r="B18" s="171">
        <v>143.72</v>
      </c>
      <c r="C18" s="172">
        <f t="shared" si="0"/>
        <v>143.72</v>
      </c>
      <c r="D18" s="171">
        <v>148.0316</v>
      </c>
      <c r="E18" s="172">
        <f t="shared" si="1"/>
        <v>148.0316</v>
      </c>
      <c r="F18" s="171">
        <v>152.47254799999999</v>
      </c>
      <c r="G18" s="172">
        <f t="shared" si="2"/>
        <v>152.47254799999999</v>
      </c>
      <c r="H18" s="171">
        <v>157.04672443999999</v>
      </c>
      <c r="I18" s="172">
        <f t="shared" si="3"/>
        <v>157.04672443999999</v>
      </c>
      <c r="J18" s="171">
        <v>161.7581261732</v>
      </c>
      <c r="K18" s="172">
        <f t="shared" si="4"/>
        <v>161.7581261732</v>
      </c>
      <c r="L18" s="171">
        <v>166.61086995839599</v>
      </c>
      <c r="M18" s="172">
        <f t="shared" si="5"/>
        <v>166.61086995839599</v>
      </c>
      <c r="N18" s="171">
        <v>171.60919605714787</v>
      </c>
      <c r="O18" s="172">
        <f t="shared" si="6"/>
        <v>171.60919605714787</v>
      </c>
      <c r="P18" s="171">
        <v>176.75747193886232</v>
      </c>
      <c r="Q18" s="172">
        <f t="shared" si="7"/>
        <v>176.75747193886232</v>
      </c>
      <c r="R18" s="171">
        <v>182.06019609702821</v>
      </c>
      <c r="S18" s="172">
        <f t="shared" si="8"/>
        <v>182.06019609702821</v>
      </c>
      <c r="T18" s="171">
        <v>187.52200197993906</v>
      </c>
      <c r="U18" s="172">
        <f t="shared" si="9"/>
        <v>187.52200197993906</v>
      </c>
    </row>
    <row r="19" spans="1:21" ht="15" x14ac:dyDescent="0.4">
      <c r="A19" s="3" t="s">
        <v>128</v>
      </c>
      <c r="B19" s="171">
        <v>136.86000000000001</v>
      </c>
      <c r="C19" s="172">
        <f t="shared" si="0"/>
        <v>136.86000000000001</v>
      </c>
      <c r="D19" s="171">
        <v>140.96580000000003</v>
      </c>
      <c r="E19" s="172">
        <f t="shared" si="1"/>
        <v>140.96580000000003</v>
      </c>
      <c r="F19" s="171">
        <v>145.19477400000002</v>
      </c>
      <c r="G19" s="172">
        <f t="shared" si="2"/>
        <v>145.19477400000002</v>
      </c>
      <c r="H19" s="171">
        <v>149.55061722000002</v>
      </c>
      <c r="I19" s="172">
        <f t="shared" si="3"/>
        <v>149.55061722000002</v>
      </c>
      <c r="J19" s="171">
        <v>154.03713573660002</v>
      </c>
      <c r="K19" s="172">
        <f t="shared" si="4"/>
        <v>154.03713573660002</v>
      </c>
      <c r="L19" s="171">
        <v>158.65824980869803</v>
      </c>
      <c r="M19" s="172">
        <f t="shared" si="5"/>
        <v>158.65824980869803</v>
      </c>
      <c r="N19" s="171">
        <v>163.41799730295898</v>
      </c>
      <c r="O19" s="172">
        <f t="shared" si="6"/>
        <v>163.41799730295898</v>
      </c>
      <c r="P19" s="171">
        <v>168.32053722204776</v>
      </c>
      <c r="Q19" s="172">
        <f t="shared" si="7"/>
        <v>168.32053722204776</v>
      </c>
      <c r="R19" s="171">
        <v>173.3701533387092</v>
      </c>
      <c r="S19" s="172">
        <f t="shared" si="8"/>
        <v>173.3701533387092</v>
      </c>
      <c r="T19" s="171">
        <v>178.57125793887047</v>
      </c>
      <c r="U19" s="172">
        <f t="shared" si="9"/>
        <v>178.57125793887047</v>
      </c>
    </row>
    <row r="20" spans="1:21" ht="15" x14ac:dyDescent="0.4">
      <c r="A20" s="3" t="s">
        <v>506</v>
      </c>
      <c r="B20" s="171">
        <v>123.85</v>
      </c>
      <c r="C20" s="172">
        <f t="shared" si="0"/>
        <v>123.85</v>
      </c>
      <c r="D20" s="171">
        <v>127.5655</v>
      </c>
      <c r="E20" s="172">
        <f t="shared" si="1"/>
        <v>127.5655</v>
      </c>
      <c r="F20" s="171">
        <v>131.39246500000002</v>
      </c>
      <c r="G20" s="172">
        <f t="shared" si="2"/>
        <v>131.39246500000002</v>
      </c>
      <c r="H20" s="171">
        <v>135.33423895000001</v>
      </c>
      <c r="I20" s="172">
        <f t="shared" si="3"/>
        <v>135.33423895000001</v>
      </c>
      <c r="J20" s="171">
        <v>139.39426611850001</v>
      </c>
      <c r="K20" s="172">
        <f t="shared" si="4"/>
        <v>139.39426611850001</v>
      </c>
      <c r="L20" s="171">
        <v>143.57609410205501</v>
      </c>
      <c r="M20" s="172">
        <f t="shared" si="5"/>
        <v>143.57609410205501</v>
      </c>
      <c r="N20" s="171">
        <v>147.88337692511666</v>
      </c>
      <c r="O20" s="172">
        <f t="shared" si="6"/>
        <v>147.88337692511666</v>
      </c>
      <c r="P20" s="171">
        <v>152.31987823287017</v>
      </c>
      <c r="Q20" s="172">
        <f t="shared" si="7"/>
        <v>152.31987823287017</v>
      </c>
      <c r="R20" s="171">
        <v>156.88947457985628</v>
      </c>
      <c r="S20" s="172">
        <f t="shared" si="8"/>
        <v>156.88947457985628</v>
      </c>
      <c r="T20" s="171">
        <v>161.59615881725199</v>
      </c>
      <c r="U20" s="172">
        <f t="shared" si="9"/>
        <v>161.59615881725199</v>
      </c>
    </row>
    <row r="21" spans="1:21" ht="15" x14ac:dyDescent="0.4">
      <c r="A21" s="3" t="s">
        <v>507</v>
      </c>
      <c r="B21" s="171">
        <v>128.63</v>
      </c>
      <c r="C21" s="172">
        <f t="shared" si="0"/>
        <v>128.63</v>
      </c>
      <c r="D21" s="171">
        <v>132.4889</v>
      </c>
      <c r="E21" s="172">
        <f t="shared" si="1"/>
        <v>132.4889</v>
      </c>
      <c r="F21" s="171">
        <v>136.46356700000001</v>
      </c>
      <c r="G21" s="172">
        <f t="shared" si="2"/>
        <v>136.46356700000001</v>
      </c>
      <c r="H21" s="171">
        <v>140.55747401000002</v>
      </c>
      <c r="I21" s="172">
        <f t="shared" si="3"/>
        <v>140.55747401000002</v>
      </c>
      <c r="J21" s="171">
        <v>144.77419823030002</v>
      </c>
      <c r="K21" s="172">
        <f t="shared" si="4"/>
        <v>144.77419823030002</v>
      </c>
      <c r="L21" s="171">
        <v>149.11742417720902</v>
      </c>
      <c r="M21" s="172">
        <f t="shared" si="5"/>
        <v>149.11742417720902</v>
      </c>
      <c r="N21" s="171">
        <v>153.5909469025253</v>
      </c>
      <c r="O21" s="172">
        <f t="shared" si="6"/>
        <v>153.5909469025253</v>
      </c>
      <c r="P21" s="171">
        <v>158.19867530960107</v>
      </c>
      <c r="Q21" s="172">
        <f t="shared" si="7"/>
        <v>158.19867530960107</v>
      </c>
      <c r="R21" s="171">
        <v>162.94463556888911</v>
      </c>
      <c r="S21" s="172">
        <f t="shared" si="8"/>
        <v>162.94463556888911</v>
      </c>
      <c r="T21" s="171">
        <v>167.83297463595579</v>
      </c>
      <c r="U21" s="172">
        <f t="shared" si="9"/>
        <v>167.83297463595579</v>
      </c>
    </row>
    <row r="22" spans="1:21" ht="15" x14ac:dyDescent="0.4">
      <c r="A22" s="3" t="s">
        <v>508</v>
      </c>
      <c r="B22" s="171">
        <v>131.86000000000001</v>
      </c>
      <c r="C22" s="172">
        <f t="shared" si="0"/>
        <v>131.86000000000001</v>
      </c>
      <c r="D22" s="171">
        <v>135.81580000000002</v>
      </c>
      <c r="E22" s="172">
        <f t="shared" si="1"/>
        <v>135.81580000000002</v>
      </c>
      <c r="F22" s="171">
        <v>139.89027400000003</v>
      </c>
      <c r="G22" s="172">
        <f t="shared" si="2"/>
        <v>139.89027400000003</v>
      </c>
      <c r="H22" s="171">
        <v>144.08698222000004</v>
      </c>
      <c r="I22" s="172">
        <f t="shared" si="3"/>
        <v>144.08698222000004</v>
      </c>
      <c r="J22" s="171">
        <v>148.40959168660004</v>
      </c>
      <c r="K22" s="172">
        <f t="shared" si="4"/>
        <v>148.40959168660004</v>
      </c>
      <c r="L22" s="171">
        <v>152.86187943719804</v>
      </c>
      <c r="M22" s="172">
        <f t="shared" si="5"/>
        <v>152.86187943719804</v>
      </c>
      <c r="N22" s="171">
        <v>157.44773582031399</v>
      </c>
      <c r="O22" s="172">
        <f t="shared" si="6"/>
        <v>157.44773582031399</v>
      </c>
      <c r="P22" s="171">
        <v>162.17116789492343</v>
      </c>
      <c r="Q22" s="172">
        <f t="shared" si="7"/>
        <v>162.17116789492343</v>
      </c>
      <c r="R22" s="171">
        <v>167.03630293177113</v>
      </c>
      <c r="S22" s="172">
        <f t="shared" si="8"/>
        <v>167.03630293177113</v>
      </c>
      <c r="T22" s="171">
        <v>172.04739201972427</v>
      </c>
      <c r="U22" s="172">
        <f t="shared" si="9"/>
        <v>172.04739201972427</v>
      </c>
    </row>
    <row r="23" spans="1:21" ht="15" x14ac:dyDescent="0.4">
      <c r="A23" s="3" t="s">
        <v>509</v>
      </c>
      <c r="B23" s="171">
        <v>126.45</v>
      </c>
      <c r="C23" s="172">
        <f t="shared" si="0"/>
        <v>126.45</v>
      </c>
      <c r="D23" s="171">
        <v>130.24350000000001</v>
      </c>
      <c r="E23" s="172">
        <f t="shared" si="1"/>
        <v>130.24350000000001</v>
      </c>
      <c r="F23" s="171">
        <v>134.15080500000002</v>
      </c>
      <c r="G23" s="172">
        <f t="shared" si="2"/>
        <v>134.15080500000002</v>
      </c>
      <c r="H23" s="171">
        <v>138.17532915000001</v>
      </c>
      <c r="I23" s="172">
        <f t="shared" si="3"/>
        <v>138.17532915000001</v>
      </c>
      <c r="J23" s="171">
        <v>142.32058902450001</v>
      </c>
      <c r="K23" s="172">
        <f t="shared" si="4"/>
        <v>142.32058902450001</v>
      </c>
      <c r="L23" s="171">
        <v>146.59020669523503</v>
      </c>
      <c r="M23" s="172">
        <f t="shared" si="5"/>
        <v>146.59020669523503</v>
      </c>
      <c r="N23" s="171">
        <v>150.98791289609207</v>
      </c>
      <c r="O23" s="172">
        <f t="shared" si="6"/>
        <v>150.98791289609207</v>
      </c>
      <c r="P23" s="171">
        <v>155.51755028297484</v>
      </c>
      <c r="Q23" s="172">
        <f t="shared" si="7"/>
        <v>155.51755028297484</v>
      </c>
      <c r="R23" s="171">
        <v>160.18307679146409</v>
      </c>
      <c r="S23" s="172">
        <f t="shared" si="8"/>
        <v>160.18307679146409</v>
      </c>
      <c r="T23" s="171">
        <v>164.98856909520802</v>
      </c>
      <c r="U23" s="172">
        <f t="shared" si="9"/>
        <v>164.98856909520802</v>
      </c>
    </row>
    <row r="24" spans="1:21" ht="15" x14ac:dyDescent="0.4">
      <c r="A24" s="3" t="s">
        <v>130</v>
      </c>
      <c r="B24" s="171">
        <v>117.41</v>
      </c>
      <c r="C24" s="172">
        <f t="shared" si="0"/>
        <v>117.41</v>
      </c>
      <c r="D24" s="171">
        <v>120.9323</v>
      </c>
      <c r="E24" s="172">
        <f t="shared" si="1"/>
        <v>120.9323</v>
      </c>
      <c r="F24" s="171">
        <v>124.56026900000001</v>
      </c>
      <c r="G24" s="172">
        <f t="shared" si="2"/>
        <v>124.56026900000001</v>
      </c>
      <c r="H24" s="171">
        <v>128.29707707</v>
      </c>
      <c r="I24" s="172">
        <f t="shared" si="3"/>
        <v>128.29707707</v>
      </c>
      <c r="J24" s="171">
        <v>132.1459893821</v>
      </c>
      <c r="K24" s="172">
        <f t="shared" si="4"/>
        <v>132.1459893821</v>
      </c>
      <c r="L24" s="171">
        <v>136.11036906356301</v>
      </c>
      <c r="M24" s="172">
        <f t="shared" si="5"/>
        <v>136.11036906356301</v>
      </c>
      <c r="N24" s="171">
        <v>140.19368013546992</v>
      </c>
      <c r="O24" s="172">
        <f t="shared" si="6"/>
        <v>140.19368013546992</v>
      </c>
      <c r="P24" s="171">
        <v>144.39949053953401</v>
      </c>
      <c r="Q24" s="172">
        <f t="shared" si="7"/>
        <v>144.39949053953401</v>
      </c>
      <c r="R24" s="171">
        <v>148.73147525572003</v>
      </c>
      <c r="S24" s="172">
        <f t="shared" si="8"/>
        <v>148.73147525572003</v>
      </c>
      <c r="T24" s="171">
        <v>153.19341951339163</v>
      </c>
      <c r="U24" s="172">
        <f t="shared" si="9"/>
        <v>153.19341951339163</v>
      </c>
    </row>
    <row r="25" spans="1:21" ht="15" x14ac:dyDescent="0.4">
      <c r="A25" s="3" t="s">
        <v>129</v>
      </c>
      <c r="B25" s="171">
        <v>136.29</v>
      </c>
      <c r="C25" s="172">
        <f t="shared" si="0"/>
        <v>136.29</v>
      </c>
      <c r="D25" s="171">
        <v>140.37870000000001</v>
      </c>
      <c r="E25" s="172">
        <f t="shared" si="1"/>
        <v>140.37870000000001</v>
      </c>
      <c r="F25" s="171">
        <v>144.59006100000002</v>
      </c>
      <c r="G25" s="172">
        <f t="shared" si="2"/>
        <v>144.59006100000002</v>
      </c>
      <c r="H25" s="171">
        <v>148.92776283000003</v>
      </c>
      <c r="I25" s="172">
        <f t="shared" si="3"/>
        <v>148.92776283000003</v>
      </c>
      <c r="J25" s="171">
        <v>153.39559571490003</v>
      </c>
      <c r="K25" s="172">
        <f t="shared" si="4"/>
        <v>153.39559571490003</v>
      </c>
      <c r="L25" s="171">
        <v>157.99746358634704</v>
      </c>
      <c r="M25" s="172">
        <f t="shared" si="5"/>
        <v>157.99746358634704</v>
      </c>
      <c r="N25" s="171">
        <v>162.73738749393746</v>
      </c>
      <c r="O25" s="172">
        <f t="shared" si="6"/>
        <v>162.73738749393746</v>
      </c>
      <c r="P25" s="171">
        <v>167.61950911875559</v>
      </c>
      <c r="Q25" s="172">
        <f t="shared" si="7"/>
        <v>167.61950911875559</v>
      </c>
      <c r="R25" s="171">
        <v>172.64809439231826</v>
      </c>
      <c r="S25" s="172">
        <f t="shared" si="8"/>
        <v>172.64809439231826</v>
      </c>
      <c r="T25" s="171">
        <v>177.82753722408782</v>
      </c>
      <c r="U25" s="172">
        <f t="shared" si="9"/>
        <v>177.82753722408782</v>
      </c>
    </row>
    <row r="26" spans="1:21" ht="15" x14ac:dyDescent="0.4">
      <c r="A26" s="46" t="s">
        <v>510</v>
      </c>
      <c r="B26" s="171">
        <v>151.25</v>
      </c>
      <c r="C26" s="172">
        <f t="shared" si="0"/>
        <v>151.25</v>
      </c>
      <c r="D26" s="171">
        <v>155.78749999999999</v>
      </c>
      <c r="E26" s="172">
        <f t="shared" si="1"/>
        <v>155.78749999999999</v>
      </c>
      <c r="F26" s="171">
        <v>160.46112500000001</v>
      </c>
      <c r="G26" s="172">
        <f t="shared" si="2"/>
        <v>160.46112500000001</v>
      </c>
      <c r="H26" s="171">
        <v>165.27495875000002</v>
      </c>
      <c r="I26" s="172">
        <f t="shared" si="3"/>
        <v>165.27495875000002</v>
      </c>
      <c r="J26" s="171">
        <v>170.23320751250003</v>
      </c>
      <c r="K26" s="172">
        <f t="shared" si="4"/>
        <v>170.23320751250003</v>
      </c>
      <c r="L26" s="171">
        <v>175.34020373787504</v>
      </c>
      <c r="M26" s="172">
        <f t="shared" si="5"/>
        <v>175.34020373787504</v>
      </c>
      <c r="N26" s="171">
        <v>180.60040985001129</v>
      </c>
      <c r="O26" s="172">
        <f t="shared" si="6"/>
        <v>180.60040985001129</v>
      </c>
      <c r="P26" s="171">
        <v>186.01842214551164</v>
      </c>
      <c r="Q26" s="172">
        <f t="shared" si="7"/>
        <v>186.01842214551164</v>
      </c>
      <c r="R26" s="171">
        <v>191.59897480987698</v>
      </c>
      <c r="S26" s="172">
        <f t="shared" si="8"/>
        <v>191.59897480987698</v>
      </c>
      <c r="T26" s="171">
        <v>197.34694405417329</v>
      </c>
      <c r="U26" s="172">
        <f t="shared" si="9"/>
        <v>197.34694405417329</v>
      </c>
    </row>
    <row r="27" spans="1:21" ht="15" x14ac:dyDescent="0.4">
      <c r="A27" s="3" t="s">
        <v>131</v>
      </c>
      <c r="B27" s="171">
        <v>144.88999999999999</v>
      </c>
      <c r="C27" s="172">
        <f t="shared" si="0"/>
        <v>144.88999999999999</v>
      </c>
      <c r="D27" s="171">
        <v>149.23669999999998</v>
      </c>
      <c r="E27" s="172">
        <f t="shared" si="1"/>
        <v>149.23669999999998</v>
      </c>
      <c r="F27" s="171">
        <v>153.71380099999999</v>
      </c>
      <c r="G27" s="172">
        <f t="shared" si="2"/>
        <v>153.71380099999999</v>
      </c>
      <c r="H27" s="171">
        <v>158.32521502999998</v>
      </c>
      <c r="I27" s="172">
        <f t="shared" si="3"/>
        <v>158.32521502999998</v>
      </c>
      <c r="J27" s="171">
        <v>163.07497148089999</v>
      </c>
      <c r="K27" s="172">
        <f t="shared" si="4"/>
        <v>163.07497148089999</v>
      </c>
      <c r="L27" s="171">
        <v>167.967220625327</v>
      </c>
      <c r="M27" s="172">
        <f t="shared" si="5"/>
        <v>167.967220625327</v>
      </c>
      <c r="N27" s="171">
        <v>173.0062372440868</v>
      </c>
      <c r="O27" s="172">
        <f t="shared" si="6"/>
        <v>173.0062372440868</v>
      </c>
      <c r="P27" s="171">
        <v>178.19642436140941</v>
      </c>
      <c r="Q27" s="172">
        <f t="shared" si="7"/>
        <v>178.19642436140941</v>
      </c>
      <c r="R27" s="171">
        <v>183.54231709225169</v>
      </c>
      <c r="S27" s="172">
        <f t="shared" si="8"/>
        <v>183.54231709225169</v>
      </c>
      <c r="T27" s="171">
        <v>189.04858660501924</v>
      </c>
      <c r="U27" s="172">
        <f t="shared" si="9"/>
        <v>189.04858660501924</v>
      </c>
    </row>
    <row r="28" spans="1:21" ht="15" x14ac:dyDescent="0.4">
      <c r="A28" s="3" t="s">
        <v>511</v>
      </c>
      <c r="B28" s="171">
        <v>136.86000000000001</v>
      </c>
      <c r="C28" s="172">
        <f t="shared" si="0"/>
        <v>136.86000000000001</v>
      </c>
      <c r="D28" s="171">
        <v>140.96580000000003</v>
      </c>
      <c r="E28" s="172">
        <f t="shared" si="1"/>
        <v>140.96580000000003</v>
      </c>
      <c r="F28" s="171">
        <v>145.19477400000002</v>
      </c>
      <c r="G28" s="172">
        <f t="shared" si="2"/>
        <v>145.19477400000002</v>
      </c>
      <c r="H28" s="171">
        <v>149.55061722000002</v>
      </c>
      <c r="I28" s="172">
        <f t="shared" si="3"/>
        <v>149.55061722000002</v>
      </c>
      <c r="J28" s="171">
        <v>154.03713573660002</v>
      </c>
      <c r="K28" s="172">
        <f t="shared" si="4"/>
        <v>154.03713573660002</v>
      </c>
      <c r="L28" s="171">
        <v>158.65824980869803</v>
      </c>
      <c r="M28" s="172">
        <f t="shared" si="5"/>
        <v>158.65824980869803</v>
      </c>
      <c r="N28" s="171">
        <v>163.41799730295898</v>
      </c>
      <c r="O28" s="172">
        <f t="shared" si="6"/>
        <v>163.41799730295898</v>
      </c>
      <c r="P28" s="171">
        <v>168.32053722204776</v>
      </c>
      <c r="Q28" s="172">
        <f t="shared" si="7"/>
        <v>168.32053722204776</v>
      </c>
      <c r="R28" s="171">
        <v>173.3701533387092</v>
      </c>
      <c r="S28" s="172">
        <f t="shared" si="8"/>
        <v>173.3701533387092</v>
      </c>
      <c r="T28" s="171">
        <v>178.57125793887047</v>
      </c>
      <c r="U28" s="172">
        <f t="shared" si="9"/>
        <v>178.57125793887047</v>
      </c>
    </row>
    <row r="29" spans="1:21" ht="15" x14ac:dyDescent="0.4">
      <c r="A29" s="3" t="s">
        <v>512</v>
      </c>
      <c r="B29" s="171">
        <v>148.96</v>
      </c>
      <c r="C29" s="172">
        <f t="shared" si="0"/>
        <v>148.96</v>
      </c>
      <c r="D29" s="171">
        <v>153.42880000000002</v>
      </c>
      <c r="E29" s="172">
        <f t="shared" si="1"/>
        <v>153.42880000000002</v>
      </c>
      <c r="F29" s="171">
        <v>158.03166400000003</v>
      </c>
      <c r="G29" s="172">
        <f t="shared" si="2"/>
        <v>158.03166400000003</v>
      </c>
      <c r="H29" s="171">
        <v>162.77261392000003</v>
      </c>
      <c r="I29" s="172">
        <f t="shared" si="3"/>
        <v>162.77261392000003</v>
      </c>
      <c r="J29" s="171">
        <v>167.65579233760002</v>
      </c>
      <c r="K29" s="172">
        <f t="shared" si="4"/>
        <v>167.65579233760002</v>
      </c>
      <c r="L29" s="171">
        <v>172.68546610772802</v>
      </c>
      <c r="M29" s="172">
        <f t="shared" si="5"/>
        <v>172.68546610772802</v>
      </c>
      <c r="N29" s="171">
        <v>177.86603009095987</v>
      </c>
      <c r="O29" s="172">
        <f t="shared" si="6"/>
        <v>177.86603009095987</v>
      </c>
      <c r="P29" s="171">
        <v>183.20201099368867</v>
      </c>
      <c r="Q29" s="172">
        <f t="shared" si="7"/>
        <v>183.20201099368867</v>
      </c>
      <c r="R29" s="171">
        <v>188.69807132349933</v>
      </c>
      <c r="S29" s="172">
        <f t="shared" si="8"/>
        <v>188.69807132349933</v>
      </c>
      <c r="T29" s="171">
        <v>194.35901346320432</v>
      </c>
      <c r="U29" s="172">
        <f t="shared" si="9"/>
        <v>194.35901346320432</v>
      </c>
    </row>
    <row r="30" spans="1:21" ht="15" x14ac:dyDescent="0.4">
      <c r="A30" s="3" t="s">
        <v>513</v>
      </c>
      <c r="B30" s="171">
        <v>125.43</v>
      </c>
      <c r="C30" s="172">
        <f t="shared" si="0"/>
        <v>125.43</v>
      </c>
      <c r="D30" s="171">
        <v>129.19290000000001</v>
      </c>
      <c r="E30" s="172">
        <f t="shared" si="1"/>
        <v>129.19290000000001</v>
      </c>
      <c r="F30" s="171">
        <v>133.06868700000001</v>
      </c>
      <c r="G30" s="172">
        <f t="shared" si="2"/>
        <v>133.06868700000001</v>
      </c>
      <c r="H30" s="171">
        <v>137.06074761000002</v>
      </c>
      <c r="I30" s="172">
        <f t="shared" si="3"/>
        <v>137.06074761000002</v>
      </c>
      <c r="J30" s="171">
        <v>141.17257003830002</v>
      </c>
      <c r="K30" s="172">
        <f t="shared" si="4"/>
        <v>141.17257003830002</v>
      </c>
      <c r="L30" s="171">
        <v>145.40774713944901</v>
      </c>
      <c r="M30" s="172">
        <f t="shared" si="5"/>
        <v>145.40774713944901</v>
      </c>
      <c r="N30" s="171">
        <v>149.76997955363248</v>
      </c>
      <c r="O30" s="172">
        <f t="shared" si="6"/>
        <v>149.76997955363248</v>
      </c>
      <c r="P30" s="171">
        <v>154.26307894024146</v>
      </c>
      <c r="Q30" s="172">
        <f t="shared" si="7"/>
        <v>154.26307894024146</v>
      </c>
      <c r="R30" s="171">
        <v>158.89097130844871</v>
      </c>
      <c r="S30" s="172">
        <f t="shared" si="8"/>
        <v>158.89097130844871</v>
      </c>
      <c r="T30" s="171">
        <v>163.65770044770218</v>
      </c>
      <c r="U30" s="172">
        <f t="shared" si="9"/>
        <v>163.65770044770218</v>
      </c>
    </row>
    <row r="31" spans="1:21" ht="15" x14ac:dyDescent="0.4">
      <c r="A31" s="3" t="s">
        <v>134</v>
      </c>
      <c r="B31" s="171">
        <v>92.45</v>
      </c>
      <c r="C31" s="172">
        <f t="shared" si="0"/>
        <v>92.45</v>
      </c>
      <c r="D31" s="171">
        <v>95.223500000000001</v>
      </c>
      <c r="E31" s="172">
        <f t="shared" si="1"/>
        <v>95.223500000000001</v>
      </c>
      <c r="F31" s="171">
        <v>98.080205000000007</v>
      </c>
      <c r="G31" s="172">
        <f t="shared" si="2"/>
        <v>98.080205000000007</v>
      </c>
      <c r="H31" s="171">
        <v>101.02261115</v>
      </c>
      <c r="I31" s="172">
        <f t="shared" si="3"/>
        <v>101.02261115</v>
      </c>
      <c r="J31" s="171">
        <v>104.0532894845</v>
      </c>
      <c r="K31" s="172">
        <f t="shared" si="4"/>
        <v>104.0532894845</v>
      </c>
      <c r="L31" s="171">
        <v>107.174888169035</v>
      </c>
      <c r="M31" s="172">
        <f t="shared" si="5"/>
        <v>107.174888169035</v>
      </c>
      <c r="N31" s="171">
        <v>110.39013481410605</v>
      </c>
      <c r="O31" s="172">
        <f t="shared" si="6"/>
        <v>110.39013481410605</v>
      </c>
      <c r="P31" s="171">
        <v>113.70183885852923</v>
      </c>
      <c r="Q31" s="172">
        <f t="shared" si="7"/>
        <v>113.70183885852923</v>
      </c>
      <c r="R31" s="171">
        <v>117.11289402428511</v>
      </c>
      <c r="S31" s="172">
        <f t="shared" si="8"/>
        <v>117.11289402428511</v>
      </c>
      <c r="T31" s="171">
        <v>120.62628084501367</v>
      </c>
      <c r="U31" s="172">
        <f t="shared" si="9"/>
        <v>120.62628084501367</v>
      </c>
    </row>
    <row r="32" spans="1:21" ht="15" x14ac:dyDescent="0.4">
      <c r="A32" s="3" t="s">
        <v>5</v>
      </c>
      <c r="B32" s="171">
        <v>119.42</v>
      </c>
      <c r="C32" s="172">
        <f t="shared" si="0"/>
        <v>119.42</v>
      </c>
      <c r="D32" s="171">
        <v>123.0026</v>
      </c>
      <c r="E32" s="172">
        <f t="shared" si="1"/>
        <v>123.0026</v>
      </c>
      <c r="F32" s="171">
        <v>126.692678</v>
      </c>
      <c r="G32" s="172">
        <f t="shared" si="2"/>
        <v>126.692678</v>
      </c>
      <c r="H32" s="171">
        <v>130.49345834000002</v>
      </c>
      <c r="I32" s="172">
        <f t="shared" si="3"/>
        <v>130.49345834000002</v>
      </c>
      <c r="J32" s="171">
        <v>134.40826209020003</v>
      </c>
      <c r="K32" s="172">
        <f t="shared" si="4"/>
        <v>134.40826209020003</v>
      </c>
      <c r="L32" s="171">
        <v>138.44050995290604</v>
      </c>
      <c r="M32" s="172">
        <f t="shared" si="5"/>
        <v>138.44050995290604</v>
      </c>
      <c r="N32" s="171">
        <v>142.59372525149323</v>
      </c>
      <c r="O32" s="172">
        <f t="shared" si="6"/>
        <v>142.59372525149323</v>
      </c>
      <c r="P32" s="171">
        <v>146.87153700903804</v>
      </c>
      <c r="Q32" s="172">
        <f t="shared" si="7"/>
        <v>146.87153700903804</v>
      </c>
      <c r="R32" s="171">
        <v>151.27768311930919</v>
      </c>
      <c r="S32" s="172">
        <f t="shared" si="8"/>
        <v>151.27768311930919</v>
      </c>
      <c r="T32" s="171">
        <v>155.81601361288847</v>
      </c>
      <c r="U32" s="172">
        <f t="shared" si="9"/>
        <v>155.81601361288847</v>
      </c>
    </row>
    <row r="33" spans="1:21" ht="15" x14ac:dyDescent="0.4">
      <c r="A33" s="3" t="s">
        <v>514</v>
      </c>
      <c r="B33" s="171">
        <v>173.43</v>
      </c>
      <c r="C33" s="172">
        <f t="shared" si="0"/>
        <v>173.43</v>
      </c>
      <c r="D33" s="171">
        <v>178.63290000000001</v>
      </c>
      <c r="E33" s="172">
        <f t="shared" si="1"/>
        <v>178.63290000000001</v>
      </c>
      <c r="F33" s="171">
        <v>183.99188700000002</v>
      </c>
      <c r="G33" s="172">
        <f t="shared" si="2"/>
        <v>183.99188700000002</v>
      </c>
      <c r="H33" s="171">
        <v>189.51164361000002</v>
      </c>
      <c r="I33" s="172">
        <f t="shared" si="3"/>
        <v>189.51164361000002</v>
      </c>
      <c r="J33" s="171">
        <v>195.19699291830003</v>
      </c>
      <c r="K33" s="172">
        <f t="shared" si="4"/>
        <v>195.19699291830003</v>
      </c>
      <c r="L33" s="171">
        <v>201.05290270584902</v>
      </c>
      <c r="M33" s="172">
        <f t="shared" si="5"/>
        <v>201.05290270584902</v>
      </c>
      <c r="N33" s="171">
        <v>207.08448978702449</v>
      </c>
      <c r="O33" s="172">
        <f t="shared" si="6"/>
        <v>207.08448978702449</v>
      </c>
      <c r="P33" s="171">
        <v>213.29702448063523</v>
      </c>
      <c r="Q33" s="172">
        <f t="shared" si="7"/>
        <v>213.29702448063523</v>
      </c>
      <c r="R33" s="171">
        <v>219.69593521505431</v>
      </c>
      <c r="S33" s="172">
        <f t="shared" si="8"/>
        <v>219.69593521505431</v>
      </c>
      <c r="T33" s="171">
        <v>226.28681327150593</v>
      </c>
      <c r="U33" s="172">
        <f t="shared" si="9"/>
        <v>226.28681327150593</v>
      </c>
    </row>
    <row r="34" spans="1:21" ht="15" x14ac:dyDescent="0.4">
      <c r="A34" s="3" t="s">
        <v>515</v>
      </c>
      <c r="B34" s="171">
        <v>154.37</v>
      </c>
      <c r="C34" s="172">
        <f t="shared" si="0"/>
        <v>154.37</v>
      </c>
      <c r="D34" s="171">
        <v>159.00110000000001</v>
      </c>
      <c r="E34" s="172">
        <f t="shared" si="1"/>
        <v>159.00110000000001</v>
      </c>
      <c r="F34" s="171">
        <v>163.77113300000002</v>
      </c>
      <c r="G34" s="172">
        <f t="shared" si="2"/>
        <v>163.77113300000002</v>
      </c>
      <c r="H34" s="171">
        <v>168.68426699000003</v>
      </c>
      <c r="I34" s="172">
        <f t="shared" si="3"/>
        <v>168.68426699000003</v>
      </c>
      <c r="J34" s="171">
        <v>173.74479499970002</v>
      </c>
      <c r="K34" s="172">
        <f t="shared" si="4"/>
        <v>173.74479499970002</v>
      </c>
      <c r="L34" s="171">
        <v>178.95713884969103</v>
      </c>
      <c r="M34" s="172">
        <f t="shared" si="5"/>
        <v>178.95713884969103</v>
      </c>
      <c r="N34" s="171">
        <v>184.32585301518176</v>
      </c>
      <c r="O34" s="172">
        <f t="shared" si="6"/>
        <v>184.32585301518176</v>
      </c>
      <c r="P34" s="171">
        <v>189.85562860563724</v>
      </c>
      <c r="Q34" s="172">
        <f t="shared" si="7"/>
        <v>189.85562860563724</v>
      </c>
      <c r="R34" s="171">
        <v>195.55129746380635</v>
      </c>
      <c r="S34" s="172">
        <f t="shared" si="8"/>
        <v>195.55129746380635</v>
      </c>
      <c r="T34" s="171">
        <v>201.41783638772054</v>
      </c>
      <c r="U34" s="172">
        <f t="shared" si="9"/>
        <v>201.41783638772054</v>
      </c>
    </row>
    <row r="35" spans="1:21" ht="15" x14ac:dyDescent="0.4">
      <c r="A35" s="3" t="s">
        <v>516</v>
      </c>
      <c r="B35" s="171">
        <v>117.41</v>
      </c>
      <c r="C35" s="172">
        <f t="shared" si="0"/>
        <v>117.41</v>
      </c>
      <c r="D35" s="171">
        <v>120.9323</v>
      </c>
      <c r="E35" s="172">
        <f t="shared" si="1"/>
        <v>120.9323</v>
      </c>
      <c r="F35" s="171">
        <v>124.56026900000001</v>
      </c>
      <c r="G35" s="172">
        <f t="shared" si="2"/>
        <v>124.56026900000001</v>
      </c>
      <c r="H35" s="171">
        <v>128.29707707</v>
      </c>
      <c r="I35" s="172">
        <f t="shared" si="3"/>
        <v>128.29707707</v>
      </c>
      <c r="J35" s="171">
        <v>132.1459893821</v>
      </c>
      <c r="K35" s="172">
        <f t="shared" si="4"/>
        <v>132.1459893821</v>
      </c>
      <c r="L35" s="171">
        <v>136.11036906356301</v>
      </c>
      <c r="M35" s="172">
        <f t="shared" si="5"/>
        <v>136.11036906356301</v>
      </c>
      <c r="N35" s="171">
        <v>140.19368013546992</v>
      </c>
      <c r="O35" s="172">
        <f t="shared" si="6"/>
        <v>140.19368013546992</v>
      </c>
      <c r="P35" s="171">
        <v>144.39949053953401</v>
      </c>
      <c r="Q35" s="172">
        <f t="shared" si="7"/>
        <v>144.39949053953401</v>
      </c>
      <c r="R35" s="171">
        <v>148.73147525572003</v>
      </c>
      <c r="S35" s="172">
        <f t="shared" si="8"/>
        <v>148.73147525572003</v>
      </c>
      <c r="T35" s="171">
        <v>153.19341951339163</v>
      </c>
      <c r="U35" s="172">
        <f t="shared" si="9"/>
        <v>153.19341951339163</v>
      </c>
    </row>
    <row r="36" spans="1:21" ht="15" x14ac:dyDescent="0.4">
      <c r="A36" s="3" t="s">
        <v>517</v>
      </c>
      <c r="B36" s="171">
        <v>136.86000000000001</v>
      </c>
      <c r="C36" s="172">
        <f t="shared" si="0"/>
        <v>136.86000000000001</v>
      </c>
      <c r="D36" s="171">
        <v>140.96580000000003</v>
      </c>
      <c r="E36" s="172">
        <f t="shared" si="1"/>
        <v>140.96580000000003</v>
      </c>
      <c r="F36" s="171">
        <v>145.19477400000002</v>
      </c>
      <c r="G36" s="172">
        <f t="shared" si="2"/>
        <v>145.19477400000002</v>
      </c>
      <c r="H36" s="171">
        <v>149.55061722000002</v>
      </c>
      <c r="I36" s="172">
        <f t="shared" si="3"/>
        <v>149.55061722000002</v>
      </c>
      <c r="J36" s="171">
        <v>154.03713573660002</v>
      </c>
      <c r="K36" s="172">
        <f t="shared" si="4"/>
        <v>154.03713573660002</v>
      </c>
      <c r="L36" s="171">
        <v>158.65824980869803</v>
      </c>
      <c r="M36" s="172">
        <f t="shared" si="5"/>
        <v>158.65824980869803</v>
      </c>
      <c r="N36" s="171">
        <v>163.41799730295898</v>
      </c>
      <c r="O36" s="172">
        <f t="shared" si="6"/>
        <v>163.41799730295898</v>
      </c>
      <c r="P36" s="171">
        <v>168.32053722204776</v>
      </c>
      <c r="Q36" s="172">
        <f t="shared" si="7"/>
        <v>168.32053722204776</v>
      </c>
      <c r="R36" s="171">
        <v>173.3701533387092</v>
      </c>
      <c r="S36" s="172">
        <f t="shared" si="8"/>
        <v>173.3701533387092</v>
      </c>
      <c r="T36" s="171">
        <v>178.57125793887047</v>
      </c>
      <c r="U36" s="172">
        <f t="shared" si="9"/>
        <v>178.57125793887047</v>
      </c>
    </row>
    <row r="37" spans="1:21" ht="15" x14ac:dyDescent="0.4">
      <c r="A37" s="3" t="s">
        <v>518</v>
      </c>
      <c r="B37" s="171">
        <v>136.86000000000001</v>
      </c>
      <c r="C37" s="172">
        <f t="shared" si="0"/>
        <v>136.86000000000001</v>
      </c>
      <c r="D37" s="171">
        <v>140.96580000000003</v>
      </c>
      <c r="E37" s="172">
        <f t="shared" si="1"/>
        <v>140.96580000000003</v>
      </c>
      <c r="F37" s="171">
        <v>145.19477400000002</v>
      </c>
      <c r="G37" s="172">
        <f t="shared" si="2"/>
        <v>145.19477400000002</v>
      </c>
      <c r="H37" s="171">
        <v>149.55061722000002</v>
      </c>
      <c r="I37" s="172">
        <f t="shared" si="3"/>
        <v>149.55061722000002</v>
      </c>
      <c r="J37" s="171">
        <v>154.03713573660002</v>
      </c>
      <c r="K37" s="172">
        <f t="shared" si="4"/>
        <v>154.03713573660002</v>
      </c>
      <c r="L37" s="171">
        <v>158.65824980869803</v>
      </c>
      <c r="M37" s="172">
        <f t="shared" si="5"/>
        <v>158.65824980869803</v>
      </c>
      <c r="N37" s="171">
        <v>163.41799730295898</v>
      </c>
      <c r="O37" s="172">
        <f t="shared" si="6"/>
        <v>163.41799730295898</v>
      </c>
      <c r="P37" s="171">
        <v>168.32053722204776</v>
      </c>
      <c r="Q37" s="172">
        <f t="shared" si="7"/>
        <v>168.32053722204776</v>
      </c>
      <c r="R37" s="171">
        <v>173.3701533387092</v>
      </c>
      <c r="S37" s="172">
        <f t="shared" si="8"/>
        <v>173.3701533387092</v>
      </c>
      <c r="T37" s="171">
        <v>178.57125793887047</v>
      </c>
      <c r="U37" s="172">
        <f t="shared" si="9"/>
        <v>178.57125793887047</v>
      </c>
    </row>
    <row r="38" spans="1:21" ht="15" x14ac:dyDescent="0.4">
      <c r="A38" s="3" t="s">
        <v>519</v>
      </c>
      <c r="B38" s="171">
        <v>117.41</v>
      </c>
      <c r="C38" s="172">
        <f t="shared" si="0"/>
        <v>117.41</v>
      </c>
      <c r="D38" s="171">
        <v>120.9323</v>
      </c>
      <c r="E38" s="172">
        <f t="shared" si="1"/>
        <v>120.9323</v>
      </c>
      <c r="F38" s="171">
        <v>124.56026900000001</v>
      </c>
      <c r="G38" s="172">
        <f t="shared" si="2"/>
        <v>124.56026900000001</v>
      </c>
      <c r="H38" s="171">
        <v>128.29707707</v>
      </c>
      <c r="I38" s="172">
        <f t="shared" si="3"/>
        <v>128.29707707</v>
      </c>
      <c r="J38" s="171">
        <v>132.1459893821</v>
      </c>
      <c r="K38" s="172">
        <f t="shared" si="4"/>
        <v>132.1459893821</v>
      </c>
      <c r="L38" s="171">
        <v>136.11036906356301</v>
      </c>
      <c r="M38" s="172">
        <f t="shared" si="5"/>
        <v>136.11036906356301</v>
      </c>
      <c r="N38" s="171">
        <v>140.19368013546992</v>
      </c>
      <c r="O38" s="172">
        <f t="shared" si="6"/>
        <v>140.19368013546992</v>
      </c>
      <c r="P38" s="171">
        <v>144.39949053953401</v>
      </c>
      <c r="Q38" s="172">
        <f t="shared" si="7"/>
        <v>144.39949053953401</v>
      </c>
      <c r="R38" s="171">
        <v>148.73147525572003</v>
      </c>
      <c r="S38" s="172">
        <f t="shared" si="8"/>
        <v>148.73147525572003</v>
      </c>
      <c r="T38" s="171">
        <v>153.19341951339163</v>
      </c>
      <c r="U38" s="172">
        <f t="shared" si="9"/>
        <v>153.19341951339163</v>
      </c>
    </row>
    <row r="39" spans="1:21" ht="15" x14ac:dyDescent="0.4">
      <c r="A39" s="3" t="s">
        <v>520</v>
      </c>
      <c r="B39" s="171">
        <v>117.41</v>
      </c>
      <c r="C39" s="172">
        <f t="shared" si="0"/>
        <v>117.41</v>
      </c>
      <c r="D39" s="171">
        <v>120.9323</v>
      </c>
      <c r="E39" s="172">
        <f t="shared" si="1"/>
        <v>120.9323</v>
      </c>
      <c r="F39" s="171">
        <v>124.56026900000001</v>
      </c>
      <c r="G39" s="172">
        <f t="shared" si="2"/>
        <v>124.56026900000001</v>
      </c>
      <c r="H39" s="171">
        <v>128.29707707</v>
      </c>
      <c r="I39" s="172">
        <f t="shared" si="3"/>
        <v>128.29707707</v>
      </c>
      <c r="J39" s="171">
        <v>132.1459893821</v>
      </c>
      <c r="K39" s="172">
        <f t="shared" si="4"/>
        <v>132.1459893821</v>
      </c>
      <c r="L39" s="171">
        <v>136.11036906356301</v>
      </c>
      <c r="M39" s="172">
        <f t="shared" si="5"/>
        <v>136.11036906356301</v>
      </c>
      <c r="N39" s="171">
        <v>140.19368013546992</v>
      </c>
      <c r="O39" s="172">
        <f t="shared" si="6"/>
        <v>140.19368013546992</v>
      </c>
      <c r="P39" s="171">
        <v>144.39949053953401</v>
      </c>
      <c r="Q39" s="172">
        <f t="shared" si="7"/>
        <v>144.39949053953401</v>
      </c>
      <c r="R39" s="171">
        <v>148.73147525572003</v>
      </c>
      <c r="S39" s="172">
        <f t="shared" si="8"/>
        <v>148.73147525572003</v>
      </c>
      <c r="T39" s="171">
        <v>153.19341951339163</v>
      </c>
      <c r="U39" s="172">
        <f t="shared" si="9"/>
        <v>153.19341951339163</v>
      </c>
    </row>
    <row r="40" spans="1:21" ht="15.75" customHeight="1" x14ac:dyDescent="0.4">
      <c r="A40" s="3" t="s">
        <v>521</v>
      </c>
      <c r="B40" s="171">
        <v>136.86000000000001</v>
      </c>
      <c r="C40" s="172">
        <f t="shared" ref="C40:C60" si="10">B40*$B$69</f>
        <v>136.86000000000001</v>
      </c>
      <c r="D40" s="171">
        <v>140.96580000000003</v>
      </c>
      <c r="E40" s="172">
        <f t="shared" ref="E40:E60" si="11">D40*$B$69</f>
        <v>140.96580000000003</v>
      </c>
      <c r="F40" s="171">
        <v>145.19477400000002</v>
      </c>
      <c r="G40" s="172">
        <f t="shared" ref="G40:G60" si="12">F40*$B$69</f>
        <v>145.19477400000002</v>
      </c>
      <c r="H40" s="171">
        <v>149.55061722000002</v>
      </c>
      <c r="I40" s="172">
        <f t="shared" ref="I40:I60" si="13">H40*$B$69</f>
        <v>149.55061722000002</v>
      </c>
      <c r="J40" s="171">
        <v>154.03713573660002</v>
      </c>
      <c r="K40" s="172">
        <f t="shared" ref="K40:K60" si="14">J40*$B$69</f>
        <v>154.03713573660002</v>
      </c>
      <c r="L40" s="171">
        <v>158.65824980869803</v>
      </c>
      <c r="M40" s="172">
        <f t="shared" ref="M40:M60" si="15">L40*$B$69</f>
        <v>158.65824980869803</v>
      </c>
      <c r="N40" s="171">
        <v>163.41799730295898</v>
      </c>
      <c r="O40" s="172">
        <f t="shared" ref="O40:O60" si="16">N40*$B$69</f>
        <v>163.41799730295898</v>
      </c>
      <c r="P40" s="171">
        <v>168.32053722204776</v>
      </c>
      <c r="Q40" s="172">
        <f t="shared" ref="Q40:Q60" si="17">P40*$B$69</f>
        <v>168.32053722204776</v>
      </c>
      <c r="R40" s="171">
        <v>173.3701533387092</v>
      </c>
      <c r="S40" s="172">
        <f t="shared" ref="S40:S60" si="18">R40*$B$69</f>
        <v>173.3701533387092</v>
      </c>
      <c r="T40" s="171">
        <v>178.57125793887047</v>
      </c>
      <c r="U40" s="172">
        <f t="shared" ref="U40:U60" si="19">T40*$B$69</f>
        <v>178.57125793887047</v>
      </c>
    </row>
    <row r="41" spans="1:21" ht="15.75" customHeight="1" x14ac:dyDescent="0.4">
      <c r="A41" s="3" t="s">
        <v>127</v>
      </c>
      <c r="B41" s="171">
        <v>117.41</v>
      </c>
      <c r="C41" s="172">
        <f t="shared" si="10"/>
        <v>117.41</v>
      </c>
      <c r="D41" s="171">
        <v>120.9323</v>
      </c>
      <c r="E41" s="172">
        <f t="shared" si="11"/>
        <v>120.9323</v>
      </c>
      <c r="F41" s="171">
        <v>124.56026900000001</v>
      </c>
      <c r="G41" s="172">
        <f t="shared" si="12"/>
        <v>124.56026900000001</v>
      </c>
      <c r="H41" s="171">
        <v>128.29707707</v>
      </c>
      <c r="I41" s="172">
        <f t="shared" si="13"/>
        <v>128.29707707</v>
      </c>
      <c r="J41" s="171">
        <v>132.1459893821</v>
      </c>
      <c r="K41" s="172">
        <f t="shared" si="14"/>
        <v>132.1459893821</v>
      </c>
      <c r="L41" s="171">
        <v>136.11036906356301</v>
      </c>
      <c r="M41" s="172">
        <f t="shared" si="15"/>
        <v>136.11036906356301</v>
      </c>
      <c r="N41" s="171">
        <v>140.19368013546992</v>
      </c>
      <c r="O41" s="172">
        <f t="shared" si="16"/>
        <v>140.19368013546992</v>
      </c>
      <c r="P41" s="171">
        <v>144.39949053953401</v>
      </c>
      <c r="Q41" s="172">
        <f t="shared" si="17"/>
        <v>144.39949053953401</v>
      </c>
      <c r="R41" s="171">
        <v>148.73147525572003</v>
      </c>
      <c r="S41" s="172">
        <f t="shared" si="18"/>
        <v>148.73147525572003</v>
      </c>
      <c r="T41" s="171">
        <v>153.19341951339163</v>
      </c>
      <c r="U41" s="172">
        <f t="shared" si="19"/>
        <v>153.19341951339163</v>
      </c>
    </row>
    <row r="42" spans="1:21" ht="15.75" customHeight="1" x14ac:dyDescent="0.4">
      <c r="A42" s="3" t="s">
        <v>522</v>
      </c>
      <c r="B42" s="171">
        <v>136.86000000000001</v>
      </c>
      <c r="C42" s="172">
        <f t="shared" si="10"/>
        <v>136.86000000000001</v>
      </c>
      <c r="D42" s="171">
        <v>140.96580000000003</v>
      </c>
      <c r="E42" s="172">
        <f t="shared" si="11"/>
        <v>140.96580000000003</v>
      </c>
      <c r="F42" s="171">
        <v>145.19477400000002</v>
      </c>
      <c r="G42" s="172">
        <f t="shared" si="12"/>
        <v>145.19477400000002</v>
      </c>
      <c r="H42" s="171">
        <v>149.55061722000002</v>
      </c>
      <c r="I42" s="172">
        <f t="shared" si="13"/>
        <v>149.55061722000002</v>
      </c>
      <c r="J42" s="171">
        <v>154.03713573660002</v>
      </c>
      <c r="K42" s="172">
        <f t="shared" si="14"/>
        <v>154.03713573660002</v>
      </c>
      <c r="L42" s="171">
        <v>158.65824980869803</v>
      </c>
      <c r="M42" s="172">
        <f t="shared" si="15"/>
        <v>158.65824980869803</v>
      </c>
      <c r="N42" s="171">
        <v>163.41799730295898</v>
      </c>
      <c r="O42" s="172">
        <f t="shared" si="16"/>
        <v>163.41799730295898</v>
      </c>
      <c r="P42" s="171">
        <v>168.32053722204776</v>
      </c>
      <c r="Q42" s="172">
        <f t="shared" si="17"/>
        <v>168.32053722204776</v>
      </c>
      <c r="R42" s="171">
        <v>173.3701533387092</v>
      </c>
      <c r="S42" s="172">
        <f t="shared" si="18"/>
        <v>173.3701533387092</v>
      </c>
      <c r="T42" s="171">
        <v>178.57125793887047</v>
      </c>
      <c r="U42" s="172">
        <f t="shared" si="19"/>
        <v>178.57125793887047</v>
      </c>
    </row>
    <row r="43" spans="1:21" ht="15.75" customHeight="1" x14ac:dyDescent="0.4">
      <c r="A43" s="3" t="s">
        <v>523</v>
      </c>
      <c r="B43" s="171">
        <v>139.46</v>
      </c>
      <c r="C43" s="172">
        <f t="shared" si="10"/>
        <v>139.46</v>
      </c>
      <c r="D43" s="171">
        <v>143.6438</v>
      </c>
      <c r="E43" s="172">
        <f t="shared" si="11"/>
        <v>143.6438</v>
      </c>
      <c r="F43" s="171">
        <v>147.953114</v>
      </c>
      <c r="G43" s="172">
        <f t="shared" si="12"/>
        <v>147.953114</v>
      </c>
      <c r="H43" s="171">
        <v>152.39170742000002</v>
      </c>
      <c r="I43" s="172">
        <f t="shared" si="13"/>
        <v>152.39170742000002</v>
      </c>
      <c r="J43" s="171">
        <v>156.96345864260002</v>
      </c>
      <c r="K43" s="172">
        <f t="shared" si="14"/>
        <v>156.96345864260002</v>
      </c>
      <c r="L43" s="171">
        <v>161.67236240187802</v>
      </c>
      <c r="M43" s="172">
        <f t="shared" si="15"/>
        <v>161.67236240187802</v>
      </c>
      <c r="N43" s="171">
        <v>166.52253327393436</v>
      </c>
      <c r="O43" s="172">
        <f t="shared" si="16"/>
        <v>166.52253327393436</v>
      </c>
      <c r="P43" s="171">
        <v>171.5182092721524</v>
      </c>
      <c r="Q43" s="172">
        <f t="shared" si="17"/>
        <v>171.5182092721524</v>
      </c>
      <c r="R43" s="171">
        <v>176.66375555031698</v>
      </c>
      <c r="S43" s="172">
        <f t="shared" si="18"/>
        <v>176.66375555031698</v>
      </c>
      <c r="T43" s="171">
        <v>181.96366821682651</v>
      </c>
      <c r="U43" s="172">
        <f t="shared" si="19"/>
        <v>181.96366821682651</v>
      </c>
    </row>
    <row r="44" spans="1:21" ht="15.75" customHeight="1" x14ac:dyDescent="0.4">
      <c r="A44" s="3" t="s">
        <v>524</v>
      </c>
      <c r="B44" s="171">
        <v>139.46</v>
      </c>
      <c r="C44" s="172">
        <f t="shared" si="10"/>
        <v>139.46</v>
      </c>
      <c r="D44" s="171">
        <v>143.6438</v>
      </c>
      <c r="E44" s="172">
        <f t="shared" si="11"/>
        <v>143.6438</v>
      </c>
      <c r="F44" s="171">
        <v>147.953114</v>
      </c>
      <c r="G44" s="172">
        <f t="shared" si="12"/>
        <v>147.953114</v>
      </c>
      <c r="H44" s="171">
        <v>152.39170742000002</v>
      </c>
      <c r="I44" s="172">
        <f t="shared" si="13"/>
        <v>152.39170742000002</v>
      </c>
      <c r="J44" s="171">
        <v>156.96345864260002</v>
      </c>
      <c r="K44" s="172">
        <f t="shared" si="14"/>
        <v>156.96345864260002</v>
      </c>
      <c r="L44" s="171">
        <v>161.67236240187802</v>
      </c>
      <c r="M44" s="172">
        <f t="shared" si="15"/>
        <v>161.67236240187802</v>
      </c>
      <c r="N44" s="171">
        <v>166.52253327393436</v>
      </c>
      <c r="O44" s="172">
        <f t="shared" si="16"/>
        <v>166.52253327393436</v>
      </c>
      <c r="P44" s="171">
        <v>171.5182092721524</v>
      </c>
      <c r="Q44" s="172">
        <f t="shared" si="17"/>
        <v>171.5182092721524</v>
      </c>
      <c r="R44" s="171">
        <v>176.66375555031698</v>
      </c>
      <c r="S44" s="172">
        <f t="shared" si="18"/>
        <v>176.66375555031698</v>
      </c>
      <c r="T44" s="171">
        <v>181.96366821682651</v>
      </c>
      <c r="U44" s="172">
        <f t="shared" si="19"/>
        <v>181.96366821682651</v>
      </c>
    </row>
    <row r="45" spans="1:21" ht="15.75" customHeight="1" x14ac:dyDescent="0.4">
      <c r="A45" s="3" t="s">
        <v>6</v>
      </c>
      <c r="B45" s="171">
        <v>117.41</v>
      </c>
      <c r="C45" s="172">
        <f t="shared" si="10"/>
        <v>117.41</v>
      </c>
      <c r="D45" s="171">
        <v>120.9323</v>
      </c>
      <c r="E45" s="172">
        <f t="shared" si="11"/>
        <v>120.9323</v>
      </c>
      <c r="F45" s="171">
        <v>124.56026900000001</v>
      </c>
      <c r="G45" s="172">
        <f t="shared" si="12"/>
        <v>124.56026900000001</v>
      </c>
      <c r="H45" s="171">
        <v>128.29707707</v>
      </c>
      <c r="I45" s="172">
        <f t="shared" si="13"/>
        <v>128.29707707</v>
      </c>
      <c r="J45" s="171">
        <v>132.1459893821</v>
      </c>
      <c r="K45" s="172">
        <f t="shared" si="14"/>
        <v>132.1459893821</v>
      </c>
      <c r="L45" s="171">
        <v>136.11036906356301</v>
      </c>
      <c r="M45" s="172">
        <f t="shared" si="15"/>
        <v>136.11036906356301</v>
      </c>
      <c r="N45" s="171">
        <v>140.19368013546992</v>
      </c>
      <c r="O45" s="172">
        <f t="shared" si="16"/>
        <v>140.19368013546992</v>
      </c>
      <c r="P45" s="171">
        <v>144.39949053953401</v>
      </c>
      <c r="Q45" s="172">
        <f t="shared" si="17"/>
        <v>144.39949053953401</v>
      </c>
      <c r="R45" s="171">
        <v>148.73147525572003</v>
      </c>
      <c r="S45" s="172">
        <f t="shared" si="18"/>
        <v>148.73147525572003</v>
      </c>
      <c r="T45" s="171">
        <v>153.19341951339163</v>
      </c>
      <c r="U45" s="172">
        <f t="shared" si="19"/>
        <v>153.19341951339163</v>
      </c>
    </row>
    <row r="46" spans="1:21" ht="15.75" customHeight="1" x14ac:dyDescent="0.4">
      <c r="A46" s="3"/>
      <c r="B46" s="171">
        <v>0</v>
      </c>
      <c r="C46" s="172">
        <f t="shared" si="10"/>
        <v>0</v>
      </c>
      <c r="D46" s="171">
        <v>0</v>
      </c>
      <c r="E46" s="172">
        <f t="shared" si="11"/>
        <v>0</v>
      </c>
      <c r="F46" s="171">
        <v>0</v>
      </c>
      <c r="G46" s="172">
        <f t="shared" si="12"/>
        <v>0</v>
      </c>
      <c r="H46" s="171">
        <v>0</v>
      </c>
      <c r="I46" s="172">
        <f t="shared" si="13"/>
        <v>0</v>
      </c>
      <c r="J46" s="171">
        <v>0</v>
      </c>
      <c r="K46" s="172">
        <f t="shared" si="14"/>
        <v>0</v>
      </c>
      <c r="L46" s="171">
        <v>0</v>
      </c>
      <c r="M46" s="172">
        <f t="shared" si="15"/>
        <v>0</v>
      </c>
      <c r="N46" s="171">
        <v>0</v>
      </c>
      <c r="O46" s="172">
        <f t="shared" si="16"/>
        <v>0</v>
      </c>
      <c r="P46" s="171">
        <v>0</v>
      </c>
      <c r="Q46" s="172">
        <f t="shared" si="17"/>
        <v>0</v>
      </c>
      <c r="R46" s="171">
        <v>0</v>
      </c>
      <c r="S46" s="172">
        <f t="shared" si="18"/>
        <v>0</v>
      </c>
      <c r="T46" s="171">
        <v>0</v>
      </c>
      <c r="U46" s="172">
        <f t="shared" si="19"/>
        <v>0</v>
      </c>
    </row>
    <row r="47" spans="1:21" ht="15.75" customHeight="1" x14ac:dyDescent="0.4">
      <c r="A47" s="3"/>
      <c r="B47" s="171">
        <v>0</v>
      </c>
      <c r="C47" s="172">
        <f t="shared" si="10"/>
        <v>0</v>
      </c>
      <c r="D47" s="171">
        <v>0</v>
      </c>
      <c r="E47" s="172">
        <f t="shared" si="11"/>
        <v>0</v>
      </c>
      <c r="F47" s="171">
        <v>0</v>
      </c>
      <c r="G47" s="172">
        <f t="shared" si="12"/>
        <v>0</v>
      </c>
      <c r="H47" s="171">
        <v>0</v>
      </c>
      <c r="I47" s="172">
        <f t="shared" si="13"/>
        <v>0</v>
      </c>
      <c r="J47" s="171">
        <v>0</v>
      </c>
      <c r="K47" s="172">
        <f t="shared" si="14"/>
        <v>0</v>
      </c>
      <c r="L47" s="171">
        <v>0</v>
      </c>
      <c r="M47" s="172">
        <f t="shared" si="15"/>
        <v>0</v>
      </c>
      <c r="N47" s="171">
        <v>0</v>
      </c>
      <c r="O47" s="172">
        <f t="shared" si="16"/>
        <v>0</v>
      </c>
      <c r="P47" s="171">
        <v>0</v>
      </c>
      <c r="Q47" s="172">
        <f t="shared" si="17"/>
        <v>0</v>
      </c>
      <c r="R47" s="171">
        <v>0</v>
      </c>
      <c r="S47" s="172">
        <f t="shared" si="18"/>
        <v>0</v>
      </c>
      <c r="T47" s="171">
        <v>0</v>
      </c>
      <c r="U47" s="172">
        <f t="shared" si="19"/>
        <v>0</v>
      </c>
    </row>
    <row r="48" spans="1:21" ht="15.75" customHeight="1" x14ac:dyDescent="0.4">
      <c r="A48" s="3"/>
      <c r="B48" s="171">
        <v>0</v>
      </c>
      <c r="C48" s="172">
        <f t="shared" si="10"/>
        <v>0</v>
      </c>
      <c r="D48" s="171">
        <v>0</v>
      </c>
      <c r="E48" s="172">
        <f t="shared" si="11"/>
        <v>0</v>
      </c>
      <c r="F48" s="171">
        <v>0</v>
      </c>
      <c r="G48" s="172">
        <f t="shared" si="12"/>
        <v>0</v>
      </c>
      <c r="H48" s="171">
        <v>0</v>
      </c>
      <c r="I48" s="172">
        <f t="shared" si="13"/>
        <v>0</v>
      </c>
      <c r="J48" s="171">
        <v>0</v>
      </c>
      <c r="K48" s="172">
        <f t="shared" si="14"/>
        <v>0</v>
      </c>
      <c r="L48" s="171">
        <v>0</v>
      </c>
      <c r="M48" s="172">
        <f t="shared" si="15"/>
        <v>0</v>
      </c>
      <c r="N48" s="171">
        <v>0</v>
      </c>
      <c r="O48" s="172">
        <f t="shared" si="16"/>
        <v>0</v>
      </c>
      <c r="P48" s="171">
        <v>0</v>
      </c>
      <c r="Q48" s="172">
        <f t="shared" si="17"/>
        <v>0</v>
      </c>
      <c r="R48" s="171">
        <v>0</v>
      </c>
      <c r="S48" s="172">
        <f t="shared" si="18"/>
        <v>0</v>
      </c>
      <c r="T48" s="171">
        <v>0</v>
      </c>
      <c r="U48" s="172">
        <f t="shared" si="19"/>
        <v>0</v>
      </c>
    </row>
    <row r="49" spans="1:21" ht="15.75" customHeight="1" x14ac:dyDescent="0.4">
      <c r="A49" s="3"/>
      <c r="B49" s="171">
        <v>0</v>
      </c>
      <c r="C49" s="172">
        <f t="shared" si="10"/>
        <v>0</v>
      </c>
      <c r="D49" s="171">
        <v>0</v>
      </c>
      <c r="E49" s="172">
        <f t="shared" si="11"/>
        <v>0</v>
      </c>
      <c r="F49" s="171">
        <v>0</v>
      </c>
      <c r="G49" s="172">
        <f t="shared" si="12"/>
        <v>0</v>
      </c>
      <c r="H49" s="171">
        <v>0</v>
      </c>
      <c r="I49" s="172">
        <f t="shared" si="13"/>
        <v>0</v>
      </c>
      <c r="J49" s="171">
        <v>0</v>
      </c>
      <c r="K49" s="172">
        <f t="shared" si="14"/>
        <v>0</v>
      </c>
      <c r="L49" s="171">
        <v>0</v>
      </c>
      <c r="M49" s="172">
        <f t="shared" si="15"/>
        <v>0</v>
      </c>
      <c r="N49" s="171">
        <v>0</v>
      </c>
      <c r="O49" s="172">
        <f t="shared" si="16"/>
        <v>0</v>
      </c>
      <c r="P49" s="171">
        <v>0</v>
      </c>
      <c r="Q49" s="172">
        <f t="shared" si="17"/>
        <v>0</v>
      </c>
      <c r="R49" s="171">
        <v>0</v>
      </c>
      <c r="S49" s="172">
        <f t="shared" si="18"/>
        <v>0</v>
      </c>
      <c r="T49" s="171">
        <v>0</v>
      </c>
      <c r="U49" s="172">
        <f t="shared" si="19"/>
        <v>0</v>
      </c>
    </row>
    <row r="50" spans="1:21" ht="15.75" customHeight="1" x14ac:dyDescent="0.4">
      <c r="A50" s="3"/>
      <c r="B50" s="171">
        <v>0</v>
      </c>
      <c r="C50" s="172">
        <f t="shared" si="10"/>
        <v>0</v>
      </c>
      <c r="D50" s="171">
        <v>0</v>
      </c>
      <c r="E50" s="172">
        <f t="shared" si="11"/>
        <v>0</v>
      </c>
      <c r="F50" s="171">
        <v>0</v>
      </c>
      <c r="G50" s="172">
        <f t="shared" si="12"/>
        <v>0</v>
      </c>
      <c r="H50" s="171">
        <v>0</v>
      </c>
      <c r="I50" s="172">
        <f t="shared" si="13"/>
        <v>0</v>
      </c>
      <c r="J50" s="171">
        <v>0</v>
      </c>
      <c r="K50" s="172">
        <f t="shared" si="14"/>
        <v>0</v>
      </c>
      <c r="L50" s="171">
        <v>0</v>
      </c>
      <c r="M50" s="172">
        <f t="shared" si="15"/>
        <v>0</v>
      </c>
      <c r="N50" s="171">
        <v>0</v>
      </c>
      <c r="O50" s="172">
        <f t="shared" si="16"/>
        <v>0</v>
      </c>
      <c r="P50" s="171">
        <v>0</v>
      </c>
      <c r="Q50" s="172">
        <f t="shared" si="17"/>
        <v>0</v>
      </c>
      <c r="R50" s="171">
        <v>0</v>
      </c>
      <c r="S50" s="172">
        <f t="shared" si="18"/>
        <v>0</v>
      </c>
      <c r="T50" s="171">
        <v>0</v>
      </c>
      <c r="U50" s="172">
        <f t="shared" si="19"/>
        <v>0</v>
      </c>
    </row>
    <row r="51" spans="1:21" ht="15.75" customHeight="1" x14ac:dyDescent="0.4">
      <c r="A51" s="3"/>
      <c r="B51" s="171">
        <v>0</v>
      </c>
      <c r="C51" s="172">
        <f t="shared" si="10"/>
        <v>0</v>
      </c>
      <c r="D51" s="171">
        <v>0</v>
      </c>
      <c r="E51" s="172">
        <f t="shared" si="11"/>
        <v>0</v>
      </c>
      <c r="F51" s="171">
        <v>0</v>
      </c>
      <c r="G51" s="172">
        <f t="shared" si="12"/>
        <v>0</v>
      </c>
      <c r="H51" s="171">
        <v>0</v>
      </c>
      <c r="I51" s="172">
        <f t="shared" si="13"/>
        <v>0</v>
      </c>
      <c r="J51" s="171">
        <v>0</v>
      </c>
      <c r="K51" s="172">
        <f t="shared" si="14"/>
        <v>0</v>
      </c>
      <c r="L51" s="171">
        <v>0</v>
      </c>
      <c r="M51" s="172">
        <f t="shared" si="15"/>
        <v>0</v>
      </c>
      <c r="N51" s="171">
        <v>0</v>
      </c>
      <c r="O51" s="172">
        <f t="shared" si="16"/>
        <v>0</v>
      </c>
      <c r="P51" s="171">
        <v>0</v>
      </c>
      <c r="Q51" s="172">
        <f t="shared" si="17"/>
        <v>0</v>
      </c>
      <c r="R51" s="171">
        <v>0</v>
      </c>
      <c r="S51" s="172">
        <f t="shared" si="18"/>
        <v>0</v>
      </c>
      <c r="T51" s="171">
        <v>0</v>
      </c>
      <c r="U51" s="172">
        <f t="shared" si="19"/>
        <v>0</v>
      </c>
    </row>
    <row r="52" spans="1:21" ht="15.75" customHeight="1" x14ac:dyDescent="0.4">
      <c r="A52" s="3"/>
      <c r="B52" s="171">
        <v>0</v>
      </c>
      <c r="C52" s="172">
        <f t="shared" si="10"/>
        <v>0</v>
      </c>
      <c r="D52" s="171">
        <v>0</v>
      </c>
      <c r="E52" s="172">
        <f t="shared" si="11"/>
        <v>0</v>
      </c>
      <c r="F52" s="171">
        <v>0</v>
      </c>
      <c r="G52" s="172">
        <f t="shared" si="12"/>
        <v>0</v>
      </c>
      <c r="H52" s="171">
        <v>0</v>
      </c>
      <c r="I52" s="172">
        <f t="shared" si="13"/>
        <v>0</v>
      </c>
      <c r="J52" s="171">
        <v>0</v>
      </c>
      <c r="K52" s="172">
        <f t="shared" si="14"/>
        <v>0</v>
      </c>
      <c r="L52" s="171">
        <v>0</v>
      </c>
      <c r="M52" s="172">
        <f t="shared" si="15"/>
        <v>0</v>
      </c>
      <c r="N52" s="171">
        <v>0</v>
      </c>
      <c r="O52" s="172">
        <f t="shared" si="16"/>
        <v>0</v>
      </c>
      <c r="P52" s="171">
        <v>0</v>
      </c>
      <c r="Q52" s="172">
        <f t="shared" si="17"/>
        <v>0</v>
      </c>
      <c r="R52" s="171">
        <v>0</v>
      </c>
      <c r="S52" s="172">
        <f t="shared" si="18"/>
        <v>0</v>
      </c>
      <c r="T52" s="171">
        <v>0</v>
      </c>
      <c r="U52" s="172">
        <f t="shared" si="19"/>
        <v>0</v>
      </c>
    </row>
    <row r="53" spans="1:21" ht="15.75" customHeight="1" x14ac:dyDescent="0.4">
      <c r="A53" s="3"/>
      <c r="B53" s="171">
        <v>0</v>
      </c>
      <c r="C53" s="172">
        <f t="shared" si="10"/>
        <v>0</v>
      </c>
      <c r="D53" s="171">
        <v>0</v>
      </c>
      <c r="E53" s="172">
        <f t="shared" si="11"/>
        <v>0</v>
      </c>
      <c r="F53" s="171">
        <v>0</v>
      </c>
      <c r="G53" s="172">
        <f t="shared" si="12"/>
        <v>0</v>
      </c>
      <c r="H53" s="171">
        <v>0</v>
      </c>
      <c r="I53" s="172">
        <f t="shared" si="13"/>
        <v>0</v>
      </c>
      <c r="J53" s="171">
        <v>0</v>
      </c>
      <c r="K53" s="172">
        <f t="shared" si="14"/>
        <v>0</v>
      </c>
      <c r="L53" s="171">
        <v>0</v>
      </c>
      <c r="M53" s="172">
        <f t="shared" si="15"/>
        <v>0</v>
      </c>
      <c r="N53" s="171">
        <v>0</v>
      </c>
      <c r="O53" s="172">
        <f t="shared" si="16"/>
        <v>0</v>
      </c>
      <c r="P53" s="171">
        <v>0</v>
      </c>
      <c r="Q53" s="172">
        <f t="shared" si="17"/>
        <v>0</v>
      </c>
      <c r="R53" s="171">
        <v>0</v>
      </c>
      <c r="S53" s="172">
        <f t="shared" si="18"/>
        <v>0</v>
      </c>
      <c r="T53" s="171">
        <v>0</v>
      </c>
      <c r="U53" s="172">
        <f t="shared" si="19"/>
        <v>0</v>
      </c>
    </row>
    <row r="54" spans="1:21" ht="15.75" customHeight="1" x14ac:dyDescent="0.4">
      <c r="A54" s="3"/>
      <c r="B54" s="171">
        <v>0</v>
      </c>
      <c r="C54" s="172">
        <f t="shared" si="10"/>
        <v>0</v>
      </c>
      <c r="D54" s="171">
        <v>0</v>
      </c>
      <c r="E54" s="172">
        <f t="shared" si="11"/>
        <v>0</v>
      </c>
      <c r="F54" s="171">
        <v>0</v>
      </c>
      <c r="G54" s="172">
        <f t="shared" si="12"/>
        <v>0</v>
      </c>
      <c r="H54" s="171">
        <v>0</v>
      </c>
      <c r="I54" s="172">
        <f t="shared" si="13"/>
        <v>0</v>
      </c>
      <c r="J54" s="171">
        <v>0</v>
      </c>
      <c r="K54" s="172">
        <f t="shared" si="14"/>
        <v>0</v>
      </c>
      <c r="L54" s="171">
        <v>0</v>
      </c>
      <c r="M54" s="172">
        <f t="shared" si="15"/>
        <v>0</v>
      </c>
      <c r="N54" s="171">
        <v>0</v>
      </c>
      <c r="O54" s="172">
        <f t="shared" si="16"/>
        <v>0</v>
      </c>
      <c r="P54" s="171">
        <v>0</v>
      </c>
      <c r="Q54" s="172">
        <f t="shared" si="17"/>
        <v>0</v>
      </c>
      <c r="R54" s="171">
        <v>0</v>
      </c>
      <c r="S54" s="172">
        <f t="shared" si="18"/>
        <v>0</v>
      </c>
      <c r="T54" s="171">
        <v>0</v>
      </c>
      <c r="U54" s="172">
        <f t="shared" si="19"/>
        <v>0</v>
      </c>
    </row>
    <row r="55" spans="1:21" ht="15.75" customHeight="1" x14ac:dyDescent="0.4">
      <c r="A55" s="3"/>
      <c r="B55" s="171">
        <v>0</v>
      </c>
      <c r="C55" s="172">
        <f t="shared" si="10"/>
        <v>0</v>
      </c>
      <c r="D55" s="171">
        <v>0</v>
      </c>
      <c r="E55" s="172">
        <f t="shared" si="11"/>
        <v>0</v>
      </c>
      <c r="F55" s="171">
        <v>0</v>
      </c>
      <c r="G55" s="172">
        <f t="shared" si="12"/>
        <v>0</v>
      </c>
      <c r="H55" s="171">
        <v>0</v>
      </c>
      <c r="I55" s="172">
        <f t="shared" si="13"/>
        <v>0</v>
      </c>
      <c r="J55" s="171">
        <v>0</v>
      </c>
      <c r="K55" s="172">
        <f t="shared" si="14"/>
        <v>0</v>
      </c>
      <c r="L55" s="171">
        <v>0</v>
      </c>
      <c r="M55" s="172">
        <f t="shared" si="15"/>
        <v>0</v>
      </c>
      <c r="N55" s="171">
        <v>0</v>
      </c>
      <c r="O55" s="172">
        <f t="shared" si="16"/>
        <v>0</v>
      </c>
      <c r="P55" s="171">
        <v>0</v>
      </c>
      <c r="Q55" s="172">
        <f t="shared" si="17"/>
        <v>0</v>
      </c>
      <c r="R55" s="171">
        <v>0</v>
      </c>
      <c r="S55" s="172">
        <f t="shared" si="18"/>
        <v>0</v>
      </c>
      <c r="T55" s="171">
        <v>0</v>
      </c>
      <c r="U55" s="172">
        <f t="shared" si="19"/>
        <v>0</v>
      </c>
    </row>
    <row r="56" spans="1:21" ht="15.75" customHeight="1" x14ac:dyDescent="0.4">
      <c r="A56" s="3"/>
      <c r="B56" s="171">
        <v>0</v>
      </c>
      <c r="C56" s="172">
        <f t="shared" si="10"/>
        <v>0</v>
      </c>
      <c r="D56" s="171">
        <v>0</v>
      </c>
      <c r="E56" s="172">
        <f t="shared" si="11"/>
        <v>0</v>
      </c>
      <c r="F56" s="171">
        <v>0</v>
      </c>
      <c r="G56" s="172">
        <f t="shared" si="12"/>
        <v>0</v>
      </c>
      <c r="H56" s="171">
        <v>0</v>
      </c>
      <c r="I56" s="172">
        <f t="shared" si="13"/>
        <v>0</v>
      </c>
      <c r="J56" s="171">
        <v>0</v>
      </c>
      <c r="K56" s="172">
        <f t="shared" si="14"/>
        <v>0</v>
      </c>
      <c r="L56" s="171">
        <v>0</v>
      </c>
      <c r="M56" s="172">
        <f t="shared" si="15"/>
        <v>0</v>
      </c>
      <c r="N56" s="171">
        <v>0</v>
      </c>
      <c r="O56" s="172">
        <f t="shared" si="16"/>
        <v>0</v>
      </c>
      <c r="P56" s="171">
        <v>0</v>
      </c>
      <c r="Q56" s="172">
        <f t="shared" si="17"/>
        <v>0</v>
      </c>
      <c r="R56" s="171">
        <v>0</v>
      </c>
      <c r="S56" s="172">
        <f t="shared" si="18"/>
        <v>0</v>
      </c>
      <c r="T56" s="171">
        <v>0</v>
      </c>
      <c r="U56" s="172">
        <f t="shared" si="19"/>
        <v>0</v>
      </c>
    </row>
    <row r="57" spans="1:21" ht="15.75" customHeight="1" x14ac:dyDescent="0.4">
      <c r="A57" s="3"/>
      <c r="B57" s="171">
        <v>0</v>
      </c>
      <c r="C57" s="172">
        <f t="shared" si="10"/>
        <v>0</v>
      </c>
      <c r="D57" s="171">
        <v>0</v>
      </c>
      <c r="E57" s="172">
        <f t="shared" si="11"/>
        <v>0</v>
      </c>
      <c r="F57" s="171">
        <v>0</v>
      </c>
      <c r="G57" s="172">
        <f t="shared" si="12"/>
        <v>0</v>
      </c>
      <c r="H57" s="171">
        <v>0</v>
      </c>
      <c r="I57" s="172">
        <f t="shared" si="13"/>
        <v>0</v>
      </c>
      <c r="J57" s="171">
        <v>0</v>
      </c>
      <c r="K57" s="172">
        <f t="shared" si="14"/>
        <v>0</v>
      </c>
      <c r="L57" s="171">
        <v>0</v>
      </c>
      <c r="M57" s="172">
        <f t="shared" si="15"/>
        <v>0</v>
      </c>
      <c r="N57" s="171">
        <v>0</v>
      </c>
      <c r="O57" s="172">
        <f t="shared" si="16"/>
        <v>0</v>
      </c>
      <c r="P57" s="171">
        <v>0</v>
      </c>
      <c r="Q57" s="172">
        <f t="shared" si="17"/>
        <v>0</v>
      </c>
      <c r="R57" s="171">
        <v>0</v>
      </c>
      <c r="S57" s="172">
        <f t="shared" si="18"/>
        <v>0</v>
      </c>
      <c r="T57" s="171">
        <v>0</v>
      </c>
      <c r="U57" s="172">
        <f t="shared" si="19"/>
        <v>0</v>
      </c>
    </row>
    <row r="58" spans="1:21" ht="15.75" customHeight="1" x14ac:dyDescent="0.4">
      <c r="A58" s="3"/>
      <c r="B58" s="171">
        <v>0</v>
      </c>
      <c r="C58" s="172">
        <f t="shared" si="10"/>
        <v>0</v>
      </c>
      <c r="D58" s="171">
        <v>0</v>
      </c>
      <c r="E58" s="172">
        <f t="shared" si="11"/>
        <v>0</v>
      </c>
      <c r="F58" s="171">
        <v>0</v>
      </c>
      <c r="G58" s="172">
        <f t="shared" si="12"/>
        <v>0</v>
      </c>
      <c r="H58" s="171">
        <v>0</v>
      </c>
      <c r="I58" s="172">
        <f t="shared" si="13"/>
        <v>0</v>
      </c>
      <c r="J58" s="171">
        <v>0</v>
      </c>
      <c r="K58" s="172">
        <f t="shared" si="14"/>
        <v>0</v>
      </c>
      <c r="L58" s="171">
        <v>0</v>
      </c>
      <c r="M58" s="172">
        <f t="shared" si="15"/>
        <v>0</v>
      </c>
      <c r="N58" s="171">
        <v>0</v>
      </c>
      <c r="O58" s="172">
        <f t="shared" si="16"/>
        <v>0</v>
      </c>
      <c r="P58" s="171">
        <v>0</v>
      </c>
      <c r="Q58" s="172">
        <f t="shared" si="17"/>
        <v>0</v>
      </c>
      <c r="R58" s="171">
        <v>0</v>
      </c>
      <c r="S58" s="172">
        <f t="shared" si="18"/>
        <v>0</v>
      </c>
      <c r="T58" s="171">
        <v>0</v>
      </c>
      <c r="U58" s="172">
        <f t="shared" si="19"/>
        <v>0</v>
      </c>
    </row>
    <row r="59" spans="1:21" ht="15.75" customHeight="1" x14ac:dyDescent="0.4">
      <c r="A59" s="3"/>
      <c r="B59" s="171">
        <v>0</v>
      </c>
      <c r="C59" s="172">
        <f t="shared" si="10"/>
        <v>0</v>
      </c>
      <c r="D59" s="171">
        <v>0</v>
      </c>
      <c r="E59" s="172">
        <f t="shared" si="11"/>
        <v>0</v>
      </c>
      <c r="F59" s="171">
        <v>0</v>
      </c>
      <c r="G59" s="172">
        <f t="shared" si="12"/>
        <v>0</v>
      </c>
      <c r="H59" s="171">
        <v>0</v>
      </c>
      <c r="I59" s="172">
        <f t="shared" si="13"/>
        <v>0</v>
      </c>
      <c r="J59" s="171">
        <v>0</v>
      </c>
      <c r="K59" s="172">
        <f t="shared" si="14"/>
        <v>0</v>
      </c>
      <c r="L59" s="171">
        <v>0</v>
      </c>
      <c r="M59" s="172">
        <f t="shared" si="15"/>
        <v>0</v>
      </c>
      <c r="N59" s="171">
        <v>0</v>
      </c>
      <c r="O59" s="172">
        <f t="shared" si="16"/>
        <v>0</v>
      </c>
      <c r="P59" s="171">
        <v>0</v>
      </c>
      <c r="Q59" s="172">
        <f t="shared" si="17"/>
        <v>0</v>
      </c>
      <c r="R59" s="171">
        <v>0</v>
      </c>
      <c r="S59" s="172">
        <f t="shared" si="18"/>
        <v>0</v>
      </c>
      <c r="T59" s="171">
        <v>0</v>
      </c>
      <c r="U59" s="172">
        <f t="shared" si="19"/>
        <v>0</v>
      </c>
    </row>
    <row r="60" spans="1:21" ht="15.75" customHeight="1" x14ac:dyDescent="0.4">
      <c r="A60" s="3"/>
      <c r="B60" s="171">
        <v>0</v>
      </c>
      <c r="C60" s="172">
        <f t="shared" si="10"/>
        <v>0</v>
      </c>
      <c r="D60" s="171">
        <v>0</v>
      </c>
      <c r="E60" s="172">
        <f t="shared" si="11"/>
        <v>0</v>
      </c>
      <c r="F60" s="171">
        <v>0</v>
      </c>
      <c r="G60" s="172">
        <f t="shared" si="12"/>
        <v>0</v>
      </c>
      <c r="H60" s="171">
        <v>0</v>
      </c>
      <c r="I60" s="172">
        <f t="shared" si="13"/>
        <v>0</v>
      </c>
      <c r="J60" s="171">
        <v>0</v>
      </c>
      <c r="K60" s="172">
        <f t="shared" si="14"/>
        <v>0</v>
      </c>
      <c r="L60" s="171">
        <v>0</v>
      </c>
      <c r="M60" s="172">
        <f t="shared" si="15"/>
        <v>0</v>
      </c>
      <c r="N60" s="171">
        <v>0</v>
      </c>
      <c r="O60" s="172">
        <f t="shared" si="16"/>
        <v>0</v>
      </c>
      <c r="P60" s="171">
        <v>0</v>
      </c>
      <c r="Q60" s="172">
        <f t="shared" si="17"/>
        <v>0</v>
      </c>
      <c r="R60" s="171">
        <v>0</v>
      </c>
      <c r="S60" s="172">
        <f t="shared" si="18"/>
        <v>0</v>
      </c>
      <c r="T60" s="171">
        <v>0</v>
      </c>
      <c r="U60" s="172">
        <f t="shared" si="19"/>
        <v>0</v>
      </c>
    </row>
    <row r="61" spans="1:21" ht="15.75" customHeight="1" x14ac:dyDescent="0.4">
      <c r="A61" s="6"/>
      <c r="B61" s="7"/>
      <c r="C61" s="166"/>
      <c r="D61" s="166"/>
      <c r="E61" s="166"/>
      <c r="F61" s="166"/>
      <c r="G61" s="166"/>
      <c r="H61" s="166"/>
      <c r="I61" s="166"/>
      <c r="J61" s="166"/>
      <c r="K61" s="166"/>
      <c r="L61" s="166"/>
      <c r="M61" s="166"/>
      <c r="N61" s="166"/>
      <c r="O61" s="166"/>
      <c r="P61" s="166"/>
      <c r="Q61" s="166"/>
      <c r="R61" s="166"/>
      <c r="S61" s="166"/>
      <c r="T61" s="166"/>
      <c r="U61" s="8"/>
    </row>
    <row r="62" spans="1:21" ht="15.75" customHeight="1" thickBot="1" x14ac:dyDescent="0.45">
      <c r="A62" s="4"/>
      <c r="B62" s="5"/>
      <c r="C62" s="167"/>
      <c r="D62" s="167"/>
      <c r="E62" s="167"/>
      <c r="F62" s="167"/>
      <c r="G62" s="167"/>
      <c r="H62" s="167"/>
      <c r="I62" s="167"/>
      <c r="J62" s="167"/>
      <c r="K62" s="167"/>
      <c r="L62" s="167"/>
      <c r="M62" s="167"/>
      <c r="N62" s="167"/>
      <c r="O62" s="167"/>
      <c r="P62" s="167"/>
      <c r="Q62" s="167"/>
      <c r="R62" s="167"/>
      <c r="S62" s="167"/>
      <c r="T62" s="167"/>
      <c r="U62" s="2"/>
    </row>
    <row r="64" spans="1:21" ht="13.9" x14ac:dyDescent="0.4">
      <c r="A64" s="66" t="s">
        <v>49</v>
      </c>
      <c r="B64" s="63"/>
    </row>
    <row r="65" spans="1:21" ht="13.9" x14ac:dyDescent="0.4">
      <c r="A65" s="69" t="s">
        <v>101</v>
      </c>
      <c r="B65" s="165">
        <f>+'Participating State'!B8</f>
        <v>0</v>
      </c>
    </row>
    <row r="66" spans="1:21" ht="13.9" x14ac:dyDescent="0.4">
      <c r="A66" s="69" t="s">
        <v>46</v>
      </c>
      <c r="B66" s="165">
        <f>+'Participating State'!B9</f>
        <v>0</v>
      </c>
    </row>
    <row r="67" spans="1:21" ht="13.9" x14ac:dyDescent="0.4">
      <c r="A67" s="69" t="s">
        <v>47</v>
      </c>
      <c r="B67" s="173">
        <f>B66-B65</f>
        <v>0</v>
      </c>
    </row>
    <row r="68" spans="1:21" ht="13.9" x14ac:dyDescent="0.4">
      <c r="A68" s="69" t="s">
        <v>85</v>
      </c>
      <c r="B68" s="173">
        <f>IFERROR(B67/B65,0)</f>
        <v>0</v>
      </c>
    </row>
    <row r="69" spans="1:21" ht="13.9" x14ac:dyDescent="0.4">
      <c r="A69" s="69" t="s">
        <v>48</v>
      </c>
      <c r="B69" s="174">
        <f>B68+1</f>
        <v>1</v>
      </c>
    </row>
    <row r="72" spans="1:21" ht="18.75" customHeight="1" x14ac:dyDescent="0.35">
      <c r="A72" s="498" t="s">
        <v>315</v>
      </c>
      <c r="B72" s="498"/>
      <c r="C72" s="498"/>
      <c r="D72" s="498"/>
      <c r="E72" s="498"/>
      <c r="F72" s="498"/>
      <c r="G72" s="498"/>
      <c r="H72" s="498"/>
      <c r="I72" s="498"/>
      <c r="J72" s="498"/>
      <c r="K72" s="498"/>
      <c r="L72" s="498"/>
      <c r="M72" s="498"/>
      <c r="N72" s="498"/>
      <c r="O72" s="498"/>
      <c r="P72" s="498"/>
      <c r="Q72" s="498"/>
      <c r="R72" s="498"/>
      <c r="S72" s="498"/>
      <c r="T72" s="498"/>
      <c r="U72" s="498"/>
    </row>
  </sheetData>
  <mergeCells count="6">
    <mergeCell ref="A72:U72"/>
    <mergeCell ref="A1:U1"/>
    <mergeCell ref="A3:U3"/>
    <mergeCell ref="A5:U5"/>
    <mergeCell ref="A6:A7"/>
    <mergeCell ref="B6:U6"/>
  </mergeCells>
  <pageMargins left="0.25" right="0.25" top="0.75" bottom="0.75" header="0.3" footer="0.3"/>
  <pageSetup paperSize="3" scale="50"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25"/>
  <sheetViews>
    <sheetView topLeftCell="B7" zoomScale="85" zoomScaleNormal="85" workbookViewId="0">
      <selection activeCell="Q12" sqref="Q12"/>
    </sheetView>
  </sheetViews>
  <sheetFormatPr defaultColWidth="9.1328125" defaultRowHeight="13.5" x14ac:dyDescent="0.35"/>
  <cols>
    <col min="1" max="1" width="51.1328125" style="12" customWidth="1"/>
    <col min="2" max="2" width="17.1328125" style="12" customWidth="1"/>
    <col min="3" max="3" width="19.59765625" style="12" customWidth="1"/>
    <col min="4" max="4" width="21" style="12" customWidth="1"/>
    <col min="5" max="5" width="16.59765625" style="12" customWidth="1"/>
    <col min="6" max="6" width="23.59765625" style="12" bestFit="1" customWidth="1"/>
    <col min="7" max="7" width="16.59765625" style="12" customWidth="1"/>
    <col min="8" max="8" width="23.59765625" style="12" bestFit="1" customWidth="1"/>
    <col min="9" max="9" width="16.59765625" style="12" customWidth="1"/>
    <col min="10" max="10" width="23.86328125" style="12" customWidth="1"/>
    <col min="11" max="11" width="16.59765625" style="12" customWidth="1"/>
    <col min="12" max="12" width="23.59765625" style="12" bestFit="1" customWidth="1"/>
    <col min="13" max="13" width="16.59765625" style="12" customWidth="1"/>
    <col min="14" max="14" width="23.59765625" style="12" bestFit="1" customWidth="1"/>
    <col min="15" max="15" width="16.59765625" style="12" customWidth="1"/>
    <col min="16" max="16" width="23.59765625" style="12" bestFit="1" customWidth="1"/>
    <col min="17" max="17" width="16.59765625" style="12" customWidth="1"/>
    <col min="18" max="18" width="23.59765625" style="12" bestFit="1" customWidth="1"/>
    <col min="19" max="16384" width="9.1328125" style="12"/>
  </cols>
  <sheetData>
    <row r="1" spans="1:19" ht="15" x14ac:dyDescent="0.4">
      <c r="A1" s="456" t="s">
        <v>494</v>
      </c>
      <c r="B1" s="456"/>
      <c r="C1" s="456"/>
      <c r="D1" s="456"/>
      <c r="E1" s="456"/>
      <c r="F1" s="456"/>
      <c r="G1" s="456"/>
      <c r="H1" s="456"/>
      <c r="I1" s="456"/>
      <c r="J1" s="456"/>
      <c r="K1" s="456"/>
      <c r="L1" s="456"/>
      <c r="M1" s="456"/>
      <c r="N1" s="456"/>
      <c r="O1" s="456"/>
      <c r="P1" s="456"/>
      <c r="Q1" s="456"/>
      <c r="R1" s="456"/>
    </row>
    <row r="3" spans="1:19" s="11" customFormat="1" ht="36.75" customHeight="1" x14ac:dyDescent="0.5">
      <c r="A3" s="519" t="s">
        <v>337</v>
      </c>
      <c r="B3" s="519"/>
      <c r="C3" s="519"/>
      <c r="D3" s="519"/>
      <c r="E3" s="519"/>
      <c r="F3" s="519"/>
      <c r="G3" s="519"/>
      <c r="H3" s="519"/>
      <c r="I3" s="519"/>
      <c r="J3" s="519"/>
      <c r="K3" s="519"/>
      <c r="L3" s="519"/>
      <c r="M3" s="519"/>
      <c r="N3" s="519"/>
      <c r="O3" s="519"/>
      <c r="P3" s="519"/>
      <c r="Q3" s="519"/>
      <c r="R3" s="519"/>
    </row>
    <row r="5" spans="1:19" ht="13.9" thickBot="1" x14ac:dyDescent="0.4"/>
    <row r="6" spans="1:19" ht="13.9" x14ac:dyDescent="0.4">
      <c r="A6" s="520" t="s">
        <v>287</v>
      </c>
      <c r="B6" s="521"/>
      <c r="C6" s="521"/>
      <c r="D6" s="521"/>
      <c r="E6" s="521"/>
      <c r="F6" s="521"/>
      <c r="G6" s="521"/>
      <c r="H6" s="521"/>
      <c r="I6" s="521"/>
      <c r="J6" s="521"/>
      <c r="K6" s="521"/>
      <c r="L6" s="521"/>
      <c r="M6" s="521"/>
      <c r="N6" s="521"/>
      <c r="O6" s="521"/>
      <c r="P6" s="521"/>
      <c r="Q6" s="521"/>
      <c r="R6" s="522"/>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4" t="s">
        <v>7</v>
      </c>
      <c r="C8" s="523" t="s">
        <v>8</v>
      </c>
      <c r="D8" s="524"/>
      <c r="E8" s="523" t="s">
        <v>9</v>
      </c>
      <c r="F8" s="524"/>
      <c r="G8" s="523" t="s">
        <v>10</v>
      </c>
      <c r="H8" s="524"/>
      <c r="I8" s="523" t="s">
        <v>11</v>
      </c>
      <c r="J8" s="524"/>
      <c r="K8" s="523" t="s">
        <v>12</v>
      </c>
      <c r="L8" s="524"/>
      <c r="M8" s="523" t="s">
        <v>13</v>
      </c>
      <c r="N8" s="524"/>
      <c r="O8" s="523" t="s">
        <v>14</v>
      </c>
      <c r="P8" s="524"/>
      <c r="Q8" s="523" t="s">
        <v>15</v>
      </c>
      <c r="R8" s="525"/>
    </row>
    <row r="9" spans="1:19" s="20" customFormat="1" ht="13.9" x14ac:dyDescent="0.4">
      <c r="A9" s="19"/>
      <c r="B9" s="394" t="s">
        <v>105</v>
      </c>
      <c r="C9" s="210"/>
      <c r="D9" s="211"/>
      <c r="E9" s="181">
        <v>0</v>
      </c>
      <c r="F9" s="182">
        <v>249999</v>
      </c>
      <c r="G9" s="183">
        <v>250000</v>
      </c>
      <c r="H9" s="182">
        <v>399999</v>
      </c>
      <c r="I9" s="183">
        <v>400000</v>
      </c>
      <c r="J9" s="182">
        <v>899999</v>
      </c>
      <c r="K9" s="183">
        <v>900000</v>
      </c>
      <c r="L9" s="182">
        <v>1349999</v>
      </c>
      <c r="M9" s="183">
        <v>1350000</v>
      </c>
      <c r="N9" s="182">
        <v>1799999</v>
      </c>
      <c r="O9" s="183">
        <v>1800000</v>
      </c>
      <c r="P9" s="182">
        <v>3999999</v>
      </c>
      <c r="Q9" s="183">
        <v>4000000</v>
      </c>
      <c r="R9" s="184" t="s">
        <v>104</v>
      </c>
    </row>
    <row r="10" spans="1:19" s="23" customFormat="1" ht="13.9" x14ac:dyDescent="0.4">
      <c r="A10" s="21"/>
      <c r="B10" s="22" t="s">
        <v>106</v>
      </c>
      <c r="C10" s="210"/>
      <c r="D10" s="211"/>
      <c r="E10" s="512">
        <f>+'Participating State'!C7</f>
        <v>0</v>
      </c>
      <c r="F10" s="516"/>
      <c r="G10" s="512">
        <f>+'Participating State'!E7</f>
        <v>0</v>
      </c>
      <c r="H10" s="516"/>
      <c r="I10" s="512">
        <f>+'Participating State'!G7</f>
        <v>0</v>
      </c>
      <c r="J10" s="516"/>
      <c r="K10" s="512">
        <f>+'Participating State'!I7</f>
        <v>0</v>
      </c>
      <c r="L10" s="516"/>
      <c r="M10" s="512">
        <f>+'Participating State'!K7</f>
        <v>0</v>
      </c>
      <c r="N10" s="516"/>
      <c r="O10" s="512">
        <f>+'Participating State'!M7</f>
        <v>0</v>
      </c>
      <c r="P10" s="516"/>
      <c r="Q10" s="512">
        <f>+'Participating State'!O7</f>
        <v>0</v>
      </c>
      <c r="R10" s="513"/>
      <c r="S10" s="20"/>
    </row>
    <row r="11" spans="1:19" s="11" customFormat="1" ht="13.9" x14ac:dyDescent="0.4">
      <c r="A11" s="24"/>
      <c r="B11" s="25"/>
      <c r="C11" s="232" t="s">
        <v>24</v>
      </c>
      <c r="D11" s="232" t="s">
        <v>219</v>
      </c>
      <c r="E11" s="232" t="s">
        <v>25</v>
      </c>
      <c r="F11" s="233" t="s">
        <v>229</v>
      </c>
      <c r="G11" s="232" t="s">
        <v>25</v>
      </c>
      <c r="H11" s="233" t="s">
        <v>229</v>
      </c>
      <c r="I11" s="232" t="s">
        <v>25</v>
      </c>
      <c r="J11" s="233" t="s">
        <v>229</v>
      </c>
      <c r="K11" s="232" t="s">
        <v>25</v>
      </c>
      <c r="L11" s="233" t="s">
        <v>229</v>
      </c>
      <c r="M11" s="232" t="s">
        <v>25</v>
      </c>
      <c r="N11" s="233" t="s">
        <v>229</v>
      </c>
      <c r="O11" s="27" t="s">
        <v>25</v>
      </c>
      <c r="P11" s="233" t="s">
        <v>229</v>
      </c>
      <c r="Q11" s="232" t="s">
        <v>25</v>
      </c>
      <c r="R11" s="28" t="s">
        <v>229</v>
      </c>
    </row>
    <row r="12" spans="1:19" ht="13.9" x14ac:dyDescent="0.4">
      <c r="A12" s="517" t="s">
        <v>102</v>
      </c>
      <c r="B12" s="518"/>
      <c r="C12" s="163">
        <v>24629852.011965089</v>
      </c>
      <c r="D12" s="164">
        <f>C12*B22</f>
        <v>24629852.011965089</v>
      </c>
      <c r="E12" s="29">
        <v>5.5237999999999996</v>
      </c>
      <c r="F12" s="185">
        <f>MAX(ROUND(((E$10)*E12)*B22,2),0)</f>
        <v>0</v>
      </c>
      <c r="G12" s="29">
        <v>3.5496583524384233</v>
      </c>
      <c r="H12" s="185">
        <f>MAX(ROUND(((G$10)*G12)*B22,2),0)</f>
        <v>0</v>
      </c>
      <c r="I12" s="29">
        <v>1.6994</v>
      </c>
      <c r="J12" s="185">
        <f>MAX(ROUND(((I$10)*I12)*B22,2),0)</f>
        <v>0</v>
      </c>
      <c r="K12" s="29">
        <v>1.0435000000000001</v>
      </c>
      <c r="L12" s="185">
        <f>MAX(ROUND(((K$10)*K12)*B22,2),0)</f>
        <v>0</v>
      </c>
      <c r="M12" s="29">
        <v>0.80230000000000001</v>
      </c>
      <c r="N12" s="185">
        <f>MAX(ROUND(((M$10)*M12)*B22,2),0)</f>
        <v>0</v>
      </c>
      <c r="O12" s="29">
        <v>0.55659999999999998</v>
      </c>
      <c r="P12" s="185">
        <f>MAX(ROUND(((O$10)*O12)*B22,2),0)</f>
        <v>0</v>
      </c>
      <c r="Q12" s="29">
        <v>0.42549999999999999</v>
      </c>
      <c r="R12" s="189">
        <f>MAX(ROUND(((Q$10)*Q12)*B22,2),0)</f>
        <v>0</v>
      </c>
    </row>
    <row r="13" spans="1:19" s="30" customFormat="1" ht="13.9" x14ac:dyDescent="0.4">
      <c r="A13" s="514" t="s">
        <v>317</v>
      </c>
      <c r="B13" s="515"/>
      <c r="C13" s="176">
        <f>D12</f>
        <v>24629852.011965089</v>
      </c>
      <c r="D13" s="177"/>
      <c r="E13" s="178"/>
      <c r="F13" s="179">
        <f>SUM(F12:F12)</f>
        <v>0</v>
      </c>
      <c r="G13" s="178"/>
      <c r="H13" s="179">
        <f>SUM(H12:H12)</f>
        <v>0</v>
      </c>
      <c r="I13" s="178"/>
      <c r="J13" s="179">
        <f>SUM(J12:J12)</f>
        <v>0</v>
      </c>
      <c r="K13" s="178"/>
      <c r="L13" s="179">
        <f>SUM(L12:L12)</f>
        <v>0</v>
      </c>
      <c r="M13" s="178"/>
      <c r="N13" s="179">
        <f>SUM(N12:N12)</f>
        <v>0</v>
      </c>
      <c r="O13" s="178"/>
      <c r="P13" s="179">
        <f>SUM(P12:P12)</f>
        <v>0</v>
      </c>
      <c r="Q13" s="178"/>
      <c r="R13" s="180">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26" t="s">
        <v>316</v>
      </c>
      <c r="B15" s="527"/>
      <c r="C15" s="175">
        <f>SUM(E13:R13)+C13</f>
        <v>24629852.011965089</v>
      </c>
      <c r="D15" s="394"/>
      <c r="E15" s="107"/>
      <c r="F15" s="106"/>
      <c r="G15" s="14"/>
      <c r="H15" s="14"/>
      <c r="I15" s="14"/>
      <c r="J15" s="14"/>
      <c r="K15" s="14"/>
      <c r="L15" s="14"/>
      <c r="M15" s="14"/>
      <c r="N15" s="14"/>
      <c r="O15" s="14"/>
      <c r="P15" s="32"/>
      <c r="Q15" s="14"/>
      <c r="R15" s="15"/>
    </row>
    <row r="16" spans="1:19" ht="13.9" x14ac:dyDescent="0.4">
      <c r="A16" s="62"/>
      <c r="B16" s="63"/>
      <c r="C16" s="64"/>
      <c r="D16" s="394"/>
      <c r="E16" s="31"/>
      <c r="F16" s="14"/>
      <c r="G16" s="14"/>
      <c r="H16" s="14"/>
      <c r="I16" s="14"/>
      <c r="J16" s="14"/>
      <c r="K16" s="14"/>
      <c r="L16" s="14"/>
      <c r="M16" s="14"/>
      <c r="N16" s="14"/>
      <c r="O16" s="14"/>
      <c r="P16" s="32"/>
      <c r="Q16" s="14"/>
      <c r="R16" s="15"/>
    </row>
    <row r="17" spans="1:39" ht="14.25" x14ac:dyDescent="0.45">
      <c r="A17" s="66" t="s">
        <v>49</v>
      </c>
      <c r="B17" s="63"/>
      <c r="C17" s="395"/>
      <c r="D17" s="394"/>
      <c r="E17" s="31"/>
      <c r="F17" s="14"/>
      <c r="G17" s="14"/>
      <c r="H17" s="14"/>
      <c r="I17" s="14"/>
      <c r="J17" s="14"/>
      <c r="K17" s="14"/>
      <c r="L17" s="14"/>
      <c r="M17" s="14"/>
      <c r="N17" s="14"/>
      <c r="O17" s="14"/>
      <c r="P17" s="32"/>
      <c r="Q17" s="14"/>
      <c r="R17" s="15"/>
      <c r="AM17" s="12" t="s">
        <v>100</v>
      </c>
    </row>
    <row r="18" spans="1:39" ht="13.9" x14ac:dyDescent="0.4">
      <c r="A18" s="69" t="s">
        <v>101</v>
      </c>
      <c r="B18" s="165">
        <f>+'Participating State'!B8</f>
        <v>0</v>
      </c>
      <c r="C18" s="64"/>
      <c r="D18" s="394"/>
      <c r="E18" s="31"/>
      <c r="F18" s="14"/>
      <c r="G18" s="14"/>
      <c r="H18" s="14"/>
      <c r="I18" s="14"/>
      <c r="J18" s="14"/>
      <c r="K18" s="14"/>
      <c r="L18" s="14"/>
      <c r="M18" s="14"/>
      <c r="N18" s="14"/>
      <c r="O18" s="14"/>
      <c r="P18" s="32"/>
      <c r="Q18" s="14"/>
      <c r="R18" s="15"/>
    </row>
    <row r="19" spans="1:39" ht="14.25" x14ac:dyDescent="0.45">
      <c r="A19" s="69" t="s">
        <v>46</v>
      </c>
      <c r="B19" s="165">
        <f>+'Participating State'!B9</f>
        <v>0</v>
      </c>
      <c r="C19" s="395"/>
      <c r="D19" s="394"/>
      <c r="E19" s="105"/>
      <c r="F19" s="14"/>
      <c r="G19" s="14"/>
      <c r="H19" s="14"/>
      <c r="I19" s="14"/>
      <c r="J19" s="14"/>
      <c r="K19" s="14"/>
      <c r="L19" s="14"/>
      <c r="M19" s="14"/>
      <c r="N19" s="14"/>
      <c r="O19" s="14"/>
      <c r="P19" s="32"/>
      <c r="Q19" s="14"/>
      <c r="R19" s="15"/>
    </row>
    <row r="20" spans="1:39" ht="13.9" x14ac:dyDescent="0.4">
      <c r="A20" s="69" t="s">
        <v>47</v>
      </c>
      <c r="B20" s="173">
        <f>B19-B18</f>
        <v>0</v>
      </c>
      <c r="C20" s="64"/>
      <c r="D20" s="394"/>
      <c r="E20" s="31"/>
      <c r="F20" s="14"/>
      <c r="G20" s="14"/>
      <c r="H20" s="14"/>
      <c r="I20" s="14"/>
      <c r="J20" s="14"/>
      <c r="K20" s="14"/>
      <c r="L20" s="14"/>
      <c r="M20" s="14"/>
      <c r="N20" s="14"/>
      <c r="O20" s="14"/>
      <c r="P20" s="32"/>
      <c r="Q20" s="14"/>
      <c r="R20" s="15"/>
    </row>
    <row r="21" spans="1:39" ht="13.9" x14ac:dyDescent="0.4">
      <c r="A21" s="69" t="s">
        <v>85</v>
      </c>
      <c r="B21" s="173">
        <f>IFERROR(B20/B18,0)</f>
        <v>0</v>
      </c>
      <c r="C21" s="64"/>
      <c r="D21" s="394"/>
      <c r="E21" s="31"/>
      <c r="F21" s="14"/>
      <c r="G21" s="14"/>
      <c r="H21" s="14"/>
      <c r="I21" s="14"/>
      <c r="J21" s="14"/>
      <c r="K21" s="14"/>
      <c r="L21" s="14"/>
      <c r="M21" s="14"/>
      <c r="N21" s="14"/>
      <c r="O21" s="14"/>
      <c r="P21" s="32"/>
      <c r="Q21" s="14"/>
      <c r="R21" s="15"/>
    </row>
    <row r="22" spans="1:39" ht="13.9" x14ac:dyDescent="0.4">
      <c r="A22" s="69" t="s">
        <v>48</v>
      </c>
      <c r="B22" s="396">
        <f>B21+1</f>
        <v>1</v>
      </c>
      <c r="C22" s="64"/>
      <c r="D22" s="394"/>
      <c r="E22" s="31"/>
      <c r="F22" s="14"/>
      <c r="G22" s="14"/>
      <c r="H22" s="14"/>
      <c r="I22" s="14"/>
      <c r="J22" s="14"/>
      <c r="K22" s="14"/>
      <c r="L22" s="14"/>
      <c r="M22" s="14"/>
      <c r="N22" s="14"/>
      <c r="O22" s="14"/>
      <c r="P22" s="32"/>
      <c r="Q22" s="14"/>
      <c r="R22" s="15"/>
    </row>
    <row r="23" spans="1:39" x14ac:dyDescent="0.35">
      <c r="A23" s="65"/>
      <c r="B23" s="14"/>
      <c r="C23" s="14"/>
      <c r="D23" s="14"/>
      <c r="E23" s="14"/>
      <c r="F23" s="14"/>
      <c r="G23" s="14"/>
      <c r="H23" s="14"/>
      <c r="I23" s="14"/>
      <c r="J23" s="43"/>
      <c r="K23" s="14"/>
      <c r="L23" s="14"/>
      <c r="M23" s="14"/>
      <c r="N23" s="14"/>
      <c r="O23" s="14"/>
      <c r="P23" s="14"/>
      <c r="Q23" s="14"/>
      <c r="R23" s="15"/>
    </row>
    <row r="24" spans="1:39" x14ac:dyDescent="0.35">
      <c r="A24" s="13" t="s">
        <v>28</v>
      </c>
      <c r="B24" s="14"/>
      <c r="C24" s="34">
        <v>0</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38">
        <v>0</v>
      </c>
      <c r="F25" s="37"/>
      <c r="G25" s="38">
        <v>0</v>
      </c>
      <c r="H25" s="37"/>
      <c r="I25" s="38">
        <v>0</v>
      </c>
      <c r="J25" s="37"/>
      <c r="K25" s="38">
        <v>0</v>
      </c>
      <c r="L25" s="37"/>
      <c r="M25" s="38">
        <v>0</v>
      </c>
      <c r="N25" s="37"/>
      <c r="O25" s="38">
        <v>0</v>
      </c>
      <c r="P25" s="37"/>
      <c r="Q25" s="38">
        <v>0</v>
      </c>
      <c r="R25" s="39"/>
    </row>
  </sheetData>
  <mergeCells count="21">
    <mergeCell ref="A15:B15"/>
    <mergeCell ref="E10:F10"/>
    <mergeCell ref="G10:H10"/>
    <mergeCell ref="I10:J10"/>
    <mergeCell ref="K10:L10"/>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5"/>
  <sheetViews>
    <sheetView topLeftCell="A7" zoomScale="85" zoomScaleNormal="85" workbookViewId="0">
      <selection activeCell="Q12" sqref="Q12"/>
    </sheetView>
  </sheetViews>
  <sheetFormatPr defaultColWidth="9.1328125" defaultRowHeight="13.5" x14ac:dyDescent="0.35"/>
  <cols>
    <col min="1" max="1" width="46.86328125" style="12" customWidth="1"/>
    <col min="2" max="2" width="14.86328125" style="12" customWidth="1"/>
    <col min="3" max="3" width="20.1328125" style="12" customWidth="1"/>
    <col min="4" max="4" width="19.59765625" style="12" customWidth="1"/>
    <col min="5" max="5" width="12.59765625" style="12" customWidth="1"/>
    <col min="6" max="6" width="18" style="12" customWidth="1"/>
    <col min="7" max="7" width="18.59765625" style="12" customWidth="1"/>
    <col min="8" max="8" width="12.59765625" style="12" customWidth="1"/>
    <col min="9" max="9" width="16.59765625" style="12" customWidth="1"/>
    <col min="10" max="10" width="18.59765625" style="12" customWidth="1"/>
    <col min="11" max="11" width="12.59765625" style="12" customWidth="1"/>
    <col min="12" max="12" width="16.59765625" style="12" customWidth="1"/>
    <col min="13" max="13" width="18.59765625" style="12" customWidth="1"/>
    <col min="14" max="14" width="12.59765625" style="12" customWidth="1"/>
    <col min="15" max="15" width="16.59765625" style="12" customWidth="1"/>
    <col min="16" max="16" width="18.59765625" style="12" customWidth="1"/>
    <col min="17" max="17" width="12.59765625" style="12" customWidth="1"/>
    <col min="18" max="18" width="16.59765625" style="12" customWidth="1"/>
    <col min="19" max="19" width="18.59765625" style="12" customWidth="1"/>
    <col min="20" max="20" width="12.59765625" style="12" customWidth="1"/>
    <col min="21" max="21" width="16.59765625" style="12" customWidth="1"/>
    <col min="22" max="22" width="18.59765625" style="12" customWidth="1"/>
    <col min="23" max="23" width="12.59765625" style="12" customWidth="1"/>
    <col min="24" max="24" width="16.59765625" style="12" customWidth="1"/>
    <col min="25" max="26" width="18.59765625" style="12" customWidth="1"/>
    <col min="27" max="27" width="15.1328125" style="12" bestFit="1" customWidth="1"/>
    <col min="28" max="16384" width="9.1328125" style="12"/>
  </cols>
  <sheetData>
    <row r="1" spans="1:27" ht="15" x14ac:dyDescent="0.4">
      <c r="A1" s="456" t="s">
        <v>494</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39" customHeight="1" x14ac:dyDescent="0.5">
      <c r="A3" s="519" t="s">
        <v>338</v>
      </c>
      <c r="B3" s="519"/>
      <c r="C3" s="519"/>
      <c r="D3" s="519"/>
      <c r="E3" s="519"/>
      <c r="F3" s="519"/>
      <c r="G3" s="519"/>
      <c r="H3" s="519"/>
      <c r="I3" s="519"/>
      <c r="J3" s="519"/>
      <c r="K3" s="519"/>
      <c r="L3" s="519"/>
      <c r="M3" s="519"/>
      <c r="N3" s="519"/>
      <c r="O3" s="519"/>
      <c r="P3" s="519"/>
      <c r="Q3" s="519"/>
      <c r="R3" s="519"/>
      <c r="S3" s="519"/>
      <c r="T3" s="519"/>
      <c r="U3" s="519"/>
      <c r="V3" s="519"/>
      <c r="W3" s="519"/>
      <c r="X3" s="519"/>
      <c r="Y3" s="519"/>
      <c r="Z3" s="519"/>
    </row>
    <row r="4" spans="1:27" x14ac:dyDescent="0.35">
      <c r="A4" s="40"/>
    </row>
    <row r="5" spans="1:27" ht="13.9" thickBot="1" x14ac:dyDescent="0.4"/>
    <row r="6" spans="1:27" ht="13.9" x14ac:dyDescent="0.4">
      <c r="A6" s="520" t="s">
        <v>288</v>
      </c>
      <c r="B6" s="521"/>
      <c r="C6" s="521"/>
      <c r="D6" s="521"/>
      <c r="E6" s="521"/>
      <c r="F6" s="521"/>
      <c r="G6" s="521"/>
      <c r="H6" s="521"/>
      <c r="I6" s="521"/>
      <c r="J6" s="521"/>
      <c r="K6" s="521"/>
      <c r="L6" s="521"/>
      <c r="M6" s="521"/>
      <c r="N6" s="521"/>
      <c r="O6" s="521"/>
      <c r="P6" s="521"/>
      <c r="Q6" s="521"/>
      <c r="R6" s="521"/>
      <c r="S6" s="521"/>
      <c r="T6" s="521"/>
      <c r="U6" s="521"/>
      <c r="V6" s="521"/>
      <c r="W6" s="521"/>
      <c r="X6" s="521"/>
      <c r="Y6" s="521"/>
      <c r="Z6" s="522"/>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5" t="s">
        <v>7</v>
      </c>
      <c r="C8" s="523" t="s">
        <v>8</v>
      </c>
      <c r="D8" s="524"/>
      <c r="E8" s="523" t="s">
        <v>9</v>
      </c>
      <c r="F8" s="531"/>
      <c r="G8" s="524"/>
      <c r="H8" s="523" t="s">
        <v>10</v>
      </c>
      <c r="I8" s="531"/>
      <c r="J8" s="524"/>
      <c r="K8" s="523" t="s">
        <v>11</v>
      </c>
      <c r="L8" s="531"/>
      <c r="M8" s="524"/>
      <c r="N8" s="523" t="s">
        <v>12</v>
      </c>
      <c r="O8" s="531"/>
      <c r="P8" s="524"/>
      <c r="Q8" s="523" t="s">
        <v>13</v>
      </c>
      <c r="R8" s="531"/>
      <c r="S8" s="524"/>
      <c r="T8" s="523" t="s">
        <v>14</v>
      </c>
      <c r="U8" s="531"/>
      <c r="V8" s="524"/>
      <c r="W8" s="523" t="s">
        <v>15</v>
      </c>
      <c r="X8" s="531"/>
      <c r="Y8" s="531"/>
      <c r="Z8" s="397" t="s">
        <v>205</v>
      </c>
    </row>
    <row r="9" spans="1:27" ht="13.9" hidden="1" x14ac:dyDescent="0.4">
      <c r="A9" s="13"/>
      <c r="B9" s="55" t="s">
        <v>16</v>
      </c>
      <c r="C9" s="16"/>
      <c r="D9" s="56"/>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398"/>
    </row>
    <row r="10" spans="1:27" s="20" customFormat="1" ht="13.9" x14ac:dyDescent="0.4">
      <c r="A10" s="19"/>
      <c r="B10" s="55" t="s">
        <v>105</v>
      </c>
      <c r="C10" s="210"/>
      <c r="D10" s="211"/>
      <c r="E10" s="181">
        <v>0</v>
      </c>
      <c r="F10" s="190"/>
      <c r="G10" s="182">
        <v>249999</v>
      </c>
      <c r="H10" s="183">
        <v>250000</v>
      </c>
      <c r="I10" s="190"/>
      <c r="J10" s="182">
        <v>399999</v>
      </c>
      <c r="K10" s="183">
        <v>400000</v>
      </c>
      <c r="L10" s="190"/>
      <c r="M10" s="182">
        <v>899999</v>
      </c>
      <c r="N10" s="183">
        <v>900000</v>
      </c>
      <c r="O10" s="190"/>
      <c r="P10" s="182">
        <v>1349999</v>
      </c>
      <c r="Q10" s="183">
        <v>1350000</v>
      </c>
      <c r="R10" s="190"/>
      <c r="S10" s="182">
        <v>1799999</v>
      </c>
      <c r="T10" s="183">
        <v>1800000</v>
      </c>
      <c r="U10" s="190"/>
      <c r="V10" s="182">
        <v>3999999</v>
      </c>
      <c r="W10" s="183">
        <v>4000000</v>
      </c>
      <c r="X10" s="190"/>
      <c r="Y10" s="190" t="s">
        <v>104</v>
      </c>
      <c r="Z10" s="399"/>
    </row>
    <row r="11" spans="1:27" s="23" customFormat="1" ht="13.9" x14ac:dyDescent="0.4">
      <c r="A11" s="21"/>
      <c r="B11" s="22" t="s">
        <v>106</v>
      </c>
      <c r="C11" s="212"/>
      <c r="D11" s="213"/>
      <c r="E11" s="512">
        <f>+'Participating State'!C7</f>
        <v>0</v>
      </c>
      <c r="F11" s="530"/>
      <c r="G11" s="516"/>
      <c r="H11" s="512">
        <f>+'Participating State'!E7</f>
        <v>0</v>
      </c>
      <c r="I11" s="530"/>
      <c r="J11" s="516"/>
      <c r="K11" s="512">
        <f>+'Participating State'!G7</f>
        <v>0</v>
      </c>
      <c r="L11" s="530"/>
      <c r="M11" s="516"/>
      <c r="N11" s="512">
        <f>+'Participating State'!I7</f>
        <v>0</v>
      </c>
      <c r="O11" s="530"/>
      <c r="P11" s="516"/>
      <c r="Q11" s="512">
        <f>+'Participating State'!K7</f>
        <v>0</v>
      </c>
      <c r="R11" s="530"/>
      <c r="S11" s="516"/>
      <c r="T11" s="512">
        <f>+'Participating State'!M7</f>
        <v>0</v>
      </c>
      <c r="U11" s="530"/>
      <c r="V11" s="516"/>
      <c r="W11" s="512">
        <f>+'Participating State'!O7</f>
        <v>0</v>
      </c>
      <c r="X11" s="530"/>
      <c r="Y11" s="530"/>
      <c r="Z11" s="400"/>
    </row>
    <row r="12" spans="1:27" s="11" customFormat="1" ht="36" customHeight="1" x14ac:dyDescent="0.4">
      <c r="A12" s="24" t="s">
        <v>30</v>
      </c>
      <c r="B12" s="25"/>
      <c r="C12" s="53" t="s">
        <v>31</v>
      </c>
      <c r="D12" s="54" t="s">
        <v>230</v>
      </c>
      <c r="E12" s="53" t="s">
        <v>25</v>
      </c>
      <c r="F12" s="26" t="s">
        <v>231</v>
      </c>
      <c r="G12" s="49" t="s">
        <v>442</v>
      </c>
      <c r="H12" s="53" t="s">
        <v>25</v>
      </c>
      <c r="I12" s="26" t="s">
        <v>231</v>
      </c>
      <c r="J12" s="49" t="s">
        <v>442</v>
      </c>
      <c r="K12" s="53" t="s">
        <v>25</v>
      </c>
      <c r="L12" s="26" t="s">
        <v>231</v>
      </c>
      <c r="M12" s="49" t="s">
        <v>442</v>
      </c>
      <c r="N12" s="53" t="s">
        <v>25</v>
      </c>
      <c r="O12" s="26" t="s">
        <v>231</v>
      </c>
      <c r="P12" s="49" t="s">
        <v>442</v>
      </c>
      <c r="Q12" s="232" t="s">
        <v>25</v>
      </c>
      <c r="R12" s="26" t="s">
        <v>231</v>
      </c>
      <c r="S12" s="49" t="s">
        <v>442</v>
      </c>
      <c r="T12" s="53" t="s">
        <v>25</v>
      </c>
      <c r="U12" s="26" t="s">
        <v>231</v>
      </c>
      <c r="V12" s="49" t="s">
        <v>442</v>
      </c>
      <c r="W12" s="157" t="s">
        <v>25</v>
      </c>
      <c r="X12" s="26" t="s">
        <v>231</v>
      </c>
      <c r="Y12" s="49" t="s">
        <v>442</v>
      </c>
      <c r="Z12" s="309" t="s">
        <v>443</v>
      </c>
    </row>
    <row r="13" spans="1:27" x14ac:dyDescent="0.35">
      <c r="A13" s="528" t="s">
        <v>32</v>
      </c>
      <c r="B13" s="529"/>
      <c r="C13" s="41">
        <v>931221.50221942423</v>
      </c>
      <c r="D13" s="185">
        <f>(C13*12)*$B$31</f>
        <v>11174658.026633091</v>
      </c>
      <c r="E13" s="42">
        <v>0.9598000000000001</v>
      </c>
      <c r="F13" s="187">
        <f t="shared" ref="F13:F21" si="0">MAX(ROUND(((E$11)*E13)*$B$31,2),0)</f>
        <v>0</v>
      </c>
      <c r="G13" s="185">
        <f>F13*12</f>
        <v>0</v>
      </c>
      <c r="H13" s="42">
        <v>0.69159999999999999</v>
      </c>
      <c r="I13" s="187">
        <f>MAX(ROUND(((H$11)*H13)*$B$31,2),0)</f>
        <v>0</v>
      </c>
      <c r="J13" s="185">
        <f>I13*12</f>
        <v>0</v>
      </c>
      <c r="K13" s="42">
        <v>0.71210000000000007</v>
      </c>
      <c r="L13" s="187">
        <f>MAX(ROUND(((K$11)*K13)*$B$31,2),0)</f>
        <v>0</v>
      </c>
      <c r="M13" s="185">
        <f>L13*12</f>
        <v>0</v>
      </c>
      <c r="N13" s="42">
        <v>0.5464</v>
      </c>
      <c r="O13" s="187">
        <f>MAX(ROUND(((N$11)*N13)*$B$31,2),0)</f>
        <v>0</v>
      </c>
      <c r="P13" s="185">
        <f>O13*12</f>
        <v>0</v>
      </c>
      <c r="Q13" s="42">
        <v>0.59050000000000002</v>
      </c>
      <c r="R13" s="187">
        <f>MAX(ROUND(((Q$11)*Q13)*$B$31,2),0)</f>
        <v>0</v>
      </c>
      <c r="S13" s="185">
        <f>R13*12</f>
        <v>0</v>
      </c>
      <c r="T13" s="42">
        <v>0.47139999999999999</v>
      </c>
      <c r="U13" s="187">
        <f>MAX(ROUND(((T$11)*T13)*$B$31,2),0)</f>
        <v>0</v>
      </c>
      <c r="V13" s="185">
        <f>U13*12</f>
        <v>0</v>
      </c>
      <c r="W13" s="42">
        <v>0.44169999999999998</v>
      </c>
      <c r="X13" s="187">
        <f>MAX(ROUND(((W$11)*W13)*$B$31,2),0)</f>
        <v>0</v>
      </c>
      <c r="Y13" s="185">
        <f>X13*12</f>
        <v>0</v>
      </c>
      <c r="Z13" s="202">
        <f>D13+G13+J13+M13+P13+S13+V13+Y13</f>
        <v>11174658.026633091</v>
      </c>
      <c r="AA13" s="146"/>
    </row>
    <row r="14" spans="1:27" x14ac:dyDescent="0.35">
      <c r="A14" s="528" t="s">
        <v>33</v>
      </c>
      <c r="B14" s="529"/>
      <c r="C14" s="41">
        <v>682244.87437132059</v>
      </c>
      <c r="D14" s="185">
        <f t="shared" ref="D14:D21" si="1">(C14*12)*$B$31</f>
        <v>8186938.4924558476</v>
      </c>
      <c r="E14" s="42">
        <v>0.83960000000000001</v>
      </c>
      <c r="F14" s="187">
        <f t="shared" si="0"/>
        <v>0</v>
      </c>
      <c r="G14" s="185">
        <f t="shared" ref="G14:G21" si="2">F14*12</f>
        <v>0</v>
      </c>
      <c r="H14" s="42">
        <v>0.57309999999999994</v>
      </c>
      <c r="I14" s="187">
        <f t="shared" ref="I14:I21" si="3">MAX(ROUND(((H$11)*H14)*$B$31,2),0)</f>
        <v>0</v>
      </c>
      <c r="J14" s="185">
        <f t="shared" ref="J14:J21" si="4">I14*12</f>
        <v>0</v>
      </c>
      <c r="K14" s="42">
        <v>0.64319999999999999</v>
      </c>
      <c r="L14" s="187">
        <f t="shared" ref="L14:L21" si="5">MAX(ROUND(((K$11)*K14)*$B$31,2),0)</f>
        <v>0</v>
      </c>
      <c r="M14" s="185">
        <f t="shared" ref="M14:M21" si="6">L14*12</f>
        <v>0</v>
      </c>
      <c r="N14" s="42">
        <v>0.48570000000000002</v>
      </c>
      <c r="O14" s="187">
        <f t="shared" ref="O14:O21" si="7">MAX(ROUND(((N$11)*N14)*$B$31,2),0)</f>
        <v>0</v>
      </c>
      <c r="P14" s="185">
        <f t="shared" ref="P14:P21" si="8">O14*12</f>
        <v>0</v>
      </c>
      <c r="Q14" s="42">
        <v>0.53300000000000003</v>
      </c>
      <c r="R14" s="187">
        <f t="shared" ref="R14:R21" si="9">MAX(ROUND(((Q$11)*Q14)*$B$31,2),0)</f>
        <v>0</v>
      </c>
      <c r="S14" s="185">
        <f t="shared" ref="S14:S21" si="10">R14*12</f>
        <v>0</v>
      </c>
      <c r="T14" s="42">
        <v>0.41770000000000002</v>
      </c>
      <c r="U14" s="187">
        <f t="shared" ref="U14:U21" si="11">MAX(ROUND(((T$11)*T14)*$B$31,2),0)</f>
        <v>0</v>
      </c>
      <c r="V14" s="185">
        <f t="shared" ref="V14:V21" si="12">U14*12</f>
        <v>0</v>
      </c>
      <c r="W14" s="42">
        <v>0.3891</v>
      </c>
      <c r="X14" s="187">
        <f t="shared" ref="X14:X21" si="13">MAX(ROUND(((W$11)*W14)*$B$31,2),0)</f>
        <v>0</v>
      </c>
      <c r="Y14" s="185">
        <f t="shared" ref="Y14:Y21" si="14">X14*12</f>
        <v>0</v>
      </c>
      <c r="Z14" s="202">
        <f t="shared" ref="Z14:Z21" si="15">D14+G14+J14+M14+P14+S14+V14+Y14</f>
        <v>8186938.4924558476</v>
      </c>
      <c r="AA14" s="146"/>
    </row>
    <row r="15" spans="1:27" x14ac:dyDescent="0.35">
      <c r="A15" s="528" t="s">
        <v>34</v>
      </c>
      <c r="B15" s="529"/>
      <c r="C15" s="41">
        <v>687391.74166077189</v>
      </c>
      <c r="D15" s="185">
        <f t="shared" si="1"/>
        <v>8248700.8999292627</v>
      </c>
      <c r="E15" s="42">
        <v>0.8499000000000001</v>
      </c>
      <c r="F15" s="187">
        <f t="shared" si="0"/>
        <v>0</v>
      </c>
      <c r="G15" s="185">
        <f t="shared" si="2"/>
        <v>0</v>
      </c>
      <c r="H15" s="42">
        <v>0.57429999999999992</v>
      </c>
      <c r="I15" s="187">
        <f t="shared" si="3"/>
        <v>0</v>
      </c>
      <c r="J15" s="185">
        <f t="shared" si="4"/>
        <v>0</v>
      </c>
      <c r="K15" s="42">
        <v>0.64750000000000008</v>
      </c>
      <c r="L15" s="187">
        <f t="shared" si="5"/>
        <v>0</v>
      </c>
      <c r="M15" s="185">
        <f t="shared" si="6"/>
        <v>0</v>
      </c>
      <c r="N15" s="42">
        <v>0.4889</v>
      </c>
      <c r="O15" s="187">
        <f t="shared" si="7"/>
        <v>0</v>
      </c>
      <c r="P15" s="185">
        <f t="shared" si="8"/>
        <v>0</v>
      </c>
      <c r="Q15" s="42">
        <v>0.53579999999999994</v>
      </c>
      <c r="R15" s="187">
        <f t="shared" si="9"/>
        <v>0</v>
      </c>
      <c r="S15" s="185">
        <f t="shared" si="10"/>
        <v>0</v>
      </c>
      <c r="T15" s="42">
        <v>0.42000000000000004</v>
      </c>
      <c r="U15" s="187">
        <f t="shared" si="11"/>
        <v>0</v>
      </c>
      <c r="V15" s="185">
        <f t="shared" si="12"/>
        <v>0</v>
      </c>
      <c r="W15" s="42">
        <v>0.39119999999999999</v>
      </c>
      <c r="X15" s="187">
        <f t="shared" si="13"/>
        <v>0</v>
      </c>
      <c r="Y15" s="185">
        <f t="shared" si="14"/>
        <v>0</v>
      </c>
      <c r="Z15" s="202">
        <f t="shared" si="15"/>
        <v>8248700.8999292627</v>
      </c>
      <c r="AA15" s="146"/>
    </row>
    <row r="16" spans="1:27" x14ac:dyDescent="0.35">
      <c r="A16" s="528" t="s">
        <v>35</v>
      </c>
      <c r="B16" s="529"/>
      <c r="C16" s="41">
        <v>692787.7728677144</v>
      </c>
      <c r="D16" s="185">
        <f t="shared" si="1"/>
        <v>8313453.2744125724</v>
      </c>
      <c r="E16" s="42">
        <v>0.85909999999999997</v>
      </c>
      <c r="F16" s="187">
        <f t="shared" si="0"/>
        <v>0</v>
      </c>
      <c r="G16" s="185">
        <f t="shared" si="2"/>
        <v>0</v>
      </c>
      <c r="H16" s="42">
        <v>0.57500000000000007</v>
      </c>
      <c r="I16" s="187">
        <f t="shared" si="3"/>
        <v>0</v>
      </c>
      <c r="J16" s="185">
        <f t="shared" si="4"/>
        <v>0</v>
      </c>
      <c r="K16" s="42">
        <v>0.65150000000000008</v>
      </c>
      <c r="L16" s="187">
        <f t="shared" si="5"/>
        <v>0</v>
      </c>
      <c r="M16" s="185">
        <f t="shared" si="6"/>
        <v>0</v>
      </c>
      <c r="N16" s="42">
        <v>0.4919</v>
      </c>
      <c r="O16" s="187">
        <f t="shared" si="7"/>
        <v>0</v>
      </c>
      <c r="P16" s="185">
        <f t="shared" si="8"/>
        <v>0</v>
      </c>
      <c r="Q16" s="42">
        <v>0.53849999999999998</v>
      </c>
      <c r="R16" s="187">
        <f t="shared" si="9"/>
        <v>0</v>
      </c>
      <c r="S16" s="185">
        <f t="shared" si="10"/>
        <v>0</v>
      </c>
      <c r="T16" s="42">
        <v>0.42220000000000002</v>
      </c>
      <c r="U16" s="187">
        <f t="shared" si="11"/>
        <v>0</v>
      </c>
      <c r="V16" s="185">
        <f t="shared" si="12"/>
        <v>0</v>
      </c>
      <c r="W16" s="42">
        <v>0.39329999999999998</v>
      </c>
      <c r="X16" s="187">
        <f t="shared" si="13"/>
        <v>0</v>
      </c>
      <c r="Y16" s="185">
        <f t="shared" si="14"/>
        <v>0</v>
      </c>
      <c r="Z16" s="202">
        <f t="shared" si="15"/>
        <v>8313453.2744125724</v>
      </c>
      <c r="AA16" s="146"/>
    </row>
    <row r="17" spans="1:27" x14ac:dyDescent="0.35">
      <c r="A17" s="528" t="s">
        <v>36</v>
      </c>
      <c r="B17" s="529"/>
      <c r="C17" s="41">
        <v>711853.82883917878</v>
      </c>
      <c r="D17" s="185">
        <f t="shared" si="1"/>
        <v>8542245.9460701458</v>
      </c>
      <c r="E17" s="42">
        <v>0.87</v>
      </c>
      <c r="F17" s="187">
        <f t="shared" si="0"/>
        <v>0</v>
      </c>
      <c r="G17" s="185">
        <f t="shared" si="2"/>
        <v>0</v>
      </c>
      <c r="H17" s="42">
        <v>0.5764999999999999</v>
      </c>
      <c r="I17" s="187">
        <f t="shared" si="3"/>
        <v>0</v>
      </c>
      <c r="J17" s="185">
        <f t="shared" si="4"/>
        <v>0</v>
      </c>
      <c r="K17" s="42">
        <v>0.65629999999999999</v>
      </c>
      <c r="L17" s="187">
        <f t="shared" si="5"/>
        <v>0</v>
      </c>
      <c r="M17" s="185">
        <f t="shared" si="6"/>
        <v>0</v>
      </c>
      <c r="N17" s="42">
        <v>0.49539999999999995</v>
      </c>
      <c r="O17" s="187">
        <f t="shared" si="7"/>
        <v>0</v>
      </c>
      <c r="P17" s="185">
        <f t="shared" si="8"/>
        <v>0</v>
      </c>
      <c r="Q17" s="42">
        <v>0.54170000000000007</v>
      </c>
      <c r="R17" s="187">
        <f t="shared" si="9"/>
        <v>0</v>
      </c>
      <c r="S17" s="185">
        <f t="shared" si="10"/>
        <v>0</v>
      </c>
      <c r="T17" s="42">
        <v>0.42490000000000006</v>
      </c>
      <c r="U17" s="187">
        <f t="shared" si="11"/>
        <v>0</v>
      </c>
      <c r="V17" s="185">
        <f t="shared" si="12"/>
        <v>0</v>
      </c>
      <c r="W17" s="42">
        <v>0.39590000000000003</v>
      </c>
      <c r="X17" s="187">
        <f t="shared" si="13"/>
        <v>0</v>
      </c>
      <c r="Y17" s="185">
        <f t="shared" si="14"/>
        <v>0</v>
      </c>
      <c r="Z17" s="202">
        <f t="shared" si="15"/>
        <v>8542245.9460701458</v>
      </c>
      <c r="AA17" s="146"/>
    </row>
    <row r="18" spans="1:27" x14ac:dyDescent="0.35">
      <c r="A18" s="528" t="s">
        <v>37</v>
      </c>
      <c r="B18" s="529"/>
      <c r="C18" s="41">
        <v>709860.29282645963</v>
      </c>
      <c r="D18" s="185">
        <f t="shared" si="1"/>
        <v>8518323.5139175151</v>
      </c>
      <c r="E18" s="42">
        <v>0.88120000000000009</v>
      </c>
      <c r="F18" s="187">
        <f t="shared" si="0"/>
        <v>0</v>
      </c>
      <c r="G18" s="185">
        <f t="shared" si="2"/>
        <v>0</v>
      </c>
      <c r="H18" s="42">
        <v>0.57889999999999997</v>
      </c>
      <c r="I18" s="187">
        <f t="shared" si="3"/>
        <v>0</v>
      </c>
      <c r="J18" s="185">
        <f t="shared" si="4"/>
        <v>0</v>
      </c>
      <c r="K18" s="42">
        <v>0.66120000000000001</v>
      </c>
      <c r="L18" s="187">
        <f t="shared" si="5"/>
        <v>0</v>
      </c>
      <c r="M18" s="185">
        <f t="shared" si="6"/>
        <v>0</v>
      </c>
      <c r="N18" s="42">
        <v>0.49909999999999999</v>
      </c>
      <c r="O18" s="187">
        <f t="shared" si="7"/>
        <v>0</v>
      </c>
      <c r="P18" s="185">
        <f t="shared" si="8"/>
        <v>0</v>
      </c>
      <c r="Q18" s="42">
        <v>0.54500000000000004</v>
      </c>
      <c r="R18" s="187">
        <f t="shared" si="9"/>
        <v>0</v>
      </c>
      <c r="S18" s="185">
        <f t="shared" si="10"/>
        <v>0</v>
      </c>
      <c r="T18" s="42">
        <v>0.42770000000000002</v>
      </c>
      <c r="U18" s="187">
        <f t="shared" si="11"/>
        <v>0</v>
      </c>
      <c r="V18" s="185">
        <f t="shared" si="12"/>
        <v>0</v>
      </c>
      <c r="W18" s="42">
        <v>0.39850000000000002</v>
      </c>
      <c r="X18" s="187">
        <f t="shared" si="13"/>
        <v>0</v>
      </c>
      <c r="Y18" s="185">
        <f t="shared" si="14"/>
        <v>0</v>
      </c>
      <c r="Z18" s="202">
        <f t="shared" si="15"/>
        <v>8518323.5139175151</v>
      </c>
      <c r="AA18" s="146"/>
    </row>
    <row r="19" spans="1:27" x14ac:dyDescent="0.35">
      <c r="A19" s="528" t="s">
        <v>38</v>
      </c>
      <c r="B19" s="529"/>
      <c r="C19" s="41">
        <v>716656.34738437738</v>
      </c>
      <c r="D19" s="185">
        <f t="shared" si="1"/>
        <v>8599876.1686125286</v>
      </c>
      <c r="E19" s="42">
        <v>0.89250000000000007</v>
      </c>
      <c r="F19" s="187">
        <f t="shared" si="0"/>
        <v>0</v>
      </c>
      <c r="G19" s="185">
        <f t="shared" si="2"/>
        <v>0</v>
      </c>
      <c r="H19" s="42">
        <v>0.58120000000000016</v>
      </c>
      <c r="I19" s="187">
        <f t="shared" si="3"/>
        <v>0</v>
      </c>
      <c r="J19" s="185">
        <f t="shared" si="4"/>
        <v>0</v>
      </c>
      <c r="K19" s="42">
        <v>0.6663</v>
      </c>
      <c r="L19" s="187">
        <f t="shared" si="5"/>
        <v>0</v>
      </c>
      <c r="M19" s="185">
        <f t="shared" si="6"/>
        <v>0</v>
      </c>
      <c r="N19" s="42">
        <v>0.50280000000000002</v>
      </c>
      <c r="O19" s="187">
        <f t="shared" si="7"/>
        <v>0</v>
      </c>
      <c r="P19" s="185">
        <f t="shared" si="8"/>
        <v>0</v>
      </c>
      <c r="Q19" s="42">
        <v>0.54830000000000001</v>
      </c>
      <c r="R19" s="187">
        <f t="shared" si="9"/>
        <v>0</v>
      </c>
      <c r="S19" s="185">
        <f t="shared" si="10"/>
        <v>0</v>
      </c>
      <c r="T19" s="42">
        <v>0.43049999999999999</v>
      </c>
      <c r="U19" s="187">
        <f t="shared" si="11"/>
        <v>0</v>
      </c>
      <c r="V19" s="185">
        <f t="shared" si="12"/>
        <v>0</v>
      </c>
      <c r="W19" s="42">
        <v>0.4012</v>
      </c>
      <c r="X19" s="187">
        <f t="shared" si="13"/>
        <v>0</v>
      </c>
      <c r="Y19" s="185">
        <f t="shared" si="14"/>
        <v>0</v>
      </c>
      <c r="Z19" s="202">
        <f t="shared" si="15"/>
        <v>8599876.1686125286</v>
      </c>
      <c r="AA19" s="146"/>
    </row>
    <row r="20" spans="1:27" x14ac:dyDescent="0.35">
      <c r="A20" s="528" t="s">
        <v>39</v>
      </c>
      <c r="B20" s="529"/>
      <c r="C20" s="41">
        <v>722729.58262975293</v>
      </c>
      <c r="D20" s="185">
        <f t="shared" si="1"/>
        <v>8672754.9915570356</v>
      </c>
      <c r="E20" s="42">
        <v>0.9042</v>
      </c>
      <c r="F20" s="187">
        <f t="shared" si="0"/>
        <v>0</v>
      </c>
      <c r="G20" s="185">
        <f t="shared" si="2"/>
        <v>0</v>
      </c>
      <c r="H20" s="42">
        <v>0.58390000000000009</v>
      </c>
      <c r="I20" s="187">
        <f t="shared" si="3"/>
        <v>0</v>
      </c>
      <c r="J20" s="185">
        <f t="shared" si="4"/>
        <v>0</v>
      </c>
      <c r="K20" s="42">
        <v>0.6712999999999999</v>
      </c>
      <c r="L20" s="187">
        <f t="shared" si="5"/>
        <v>0</v>
      </c>
      <c r="M20" s="185">
        <f t="shared" si="6"/>
        <v>0</v>
      </c>
      <c r="N20" s="42">
        <v>0.50660000000000005</v>
      </c>
      <c r="O20" s="187">
        <f t="shared" si="7"/>
        <v>0</v>
      </c>
      <c r="P20" s="185">
        <f t="shared" si="8"/>
        <v>0</v>
      </c>
      <c r="Q20" s="42">
        <v>0.55169999999999997</v>
      </c>
      <c r="R20" s="187">
        <f t="shared" si="9"/>
        <v>0</v>
      </c>
      <c r="S20" s="185">
        <f t="shared" si="10"/>
        <v>0</v>
      </c>
      <c r="T20" s="42">
        <v>0.43330000000000002</v>
      </c>
      <c r="U20" s="187">
        <f t="shared" si="11"/>
        <v>0</v>
      </c>
      <c r="V20" s="185">
        <f t="shared" si="12"/>
        <v>0</v>
      </c>
      <c r="W20" s="42">
        <v>0.40390000000000004</v>
      </c>
      <c r="X20" s="187">
        <f t="shared" si="13"/>
        <v>0</v>
      </c>
      <c r="Y20" s="185">
        <f t="shared" si="14"/>
        <v>0</v>
      </c>
      <c r="Z20" s="202">
        <f t="shared" si="15"/>
        <v>8672754.9915570356</v>
      </c>
      <c r="AA20" s="146"/>
    </row>
    <row r="21" spans="1:27" x14ac:dyDescent="0.35">
      <c r="A21" s="528" t="s">
        <v>40</v>
      </c>
      <c r="B21" s="529"/>
      <c r="C21" s="41">
        <v>743122.61298052466</v>
      </c>
      <c r="D21" s="185">
        <f t="shared" si="1"/>
        <v>8917471.3557662964</v>
      </c>
      <c r="E21" s="42">
        <v>0.92499999999999993</v>
      </c>
      <c r="F21" s="187">
        <f t="shared" si="0"/>
        <v>0</v>
      </c>
      <c r="G21" s="185">
        <f t="shared" si="2"/>
        <v>0</v>
      </c>
      <c r="H21" s="42">
        <v>0.59220000000000006</v>
      </c>
      <c r="I21" s="187">
        <f t="shared" si="3"/>
        <v>0</v>
      </c>
      <c r="J21" s="185">
        <f t="shared" si="4"/>
        <v>0</v>
      </c>
      <c r="K21" s="42">
        <v>0.67909999999999993</v>
      </c>
      <c r="L21" s="187">
        <f t="shared" si="5"/>
        <v>0</v>
      </c>
      <c r="M21" s="185">
        <f t="shared" si="6"/>
        <v>0</v>
      </c>
      <c r="N21" s="42">
        <v>0.51189999999999991</v>
      </c>
      <c r="O21" s="187">
        <f t="shared" si="7"/>
        <v>0</v>
      </c>
      <c r="P21" s="185">
        <f t="shared" si="8"/>
        <v>0</v>
      </c>
      <c r="Q21" s="42">
        <v>0.55640000000000001</v>
      </c>
      <c r="R21" s="187">
        <f t="shared" si="9"/>
        <v>0</v>
      </c>
      <c r="S21" s="185">
        <f t="shared" si="10"/>
        <v>0</v>
      </c>
      <c r="T21" s="42">
        <v>0.437</v>
      </c>
      <c r="U21" s="187">
        <f t="shared" si="11"/>
        <v>0</v>
      </c>
      <c r="V21" s="185">
        <f t="shared" si="12"/>
        <v>0</v>
      </c>
      <c r="W21" s="42">
        <v>0.40710000000000002</v>
      </c>
      <c r="X21" s="187">
        <f t="shared" si="13"/>
        <v>0</v>
      </c>
      <c r="Y21" s="185">
        <f t="shared" si="14"/>
        <v>0</v>
      </c>
      <c r="Z21" s="202">
        <f t="shared" si="15"/>
        <v>8917471.3557662964</v>
      </c>
      <c r="AA21" s="146"/>
    </row>
    <row r="22" spans="1:27" s="30" customFormat="1" ht="13.9" x14ac:dyDescent="0.4">
      <c r="A22" s="514" t="s">
        <v>319</v>
      </c>
      <c r="B22" s="515"/>
      <c r="C22" s="214"/>
      <c r="D22" s="186">
        <f>SUM(D13:D21)</f>
        <v>79174422.66935429</v>
      </c>
      <c r="E22" s="178"/>
      <c r="F22" s="188"/>
      <c r="G22" s="179">
        <f>SUM(G13:G21)</f>
        <v>0</v>
      </c>
      <c r="H22" s="178"/>
      <c r="I22" s="188"/>
      <c r="J22" s="179">
        <f>SUM(J13:J21)</f>
        <v>0</v>
      </c>
      <c r="K22" s="178"/>
      <c r="L22" s="188"/>
      <c r="M22" s="179">
        <f>SUM(M13:M21)</f>
        <v>0</v>
      </c>
      <c r="N22" s="178"/>
      <c r="O22" s="188"/>
      <c r="P22" s="179">
        <f>SUM(P13:P21)</f>
        <v>0</v>
      </c>
      <c r="Q22" s="178"/>
      <c r="R22" s="188"/>
      <c r="S22" s="179">
        <f>SUM(S13:S21)</f>
        <v>0</v>
      </c>
      <c r="T22" s="178"/>
      <c r="U22" s="188"/>
      <c r="V22" s="179">
        <f>SUM(V13:V21)</f>
        <v>0</v>
      </c>
      <c r="W22" s="178"/>
      <c r="X22" s="200"/>
      <c r="Y22" s="179">
        <f>SUM(Y13:Y21)</f>
        <v>0</v>
      </c>
      <c r="Z22" s="425">
        <f>D22+G22+J22+M22+P22+S22+V22+Y22</f>
        <v>79174422.66935429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26" t="s">
        <v>318</v>
      </c>
      <c r="B24" s="527"/>
      <c r="C24" s="175">
        <f>Z22</f>
        <v>79174422.66935429</v>
      </c>
      <c r="D24" s="55"/>
      <c r="E24" s="107"/>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6" t="s">
        <v>49</v>
      </c>
      <c r="B26" s="63"/>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9" t="s">
        <v>101</v>
      </c>
      <c r="B27" s="165">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9" t="s">
        <v>46</v>
      </c>
      <c r="B28" s="165">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9" t="s">
        <v>47</v>
      </c>
      <c r="B29" s="173">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9" t="s">
        <v>85</v>
      </c>
      <c r="B30" s="173">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9" t="s">
        <v>48</v>
      </c>
      <c r="B31" s="173">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7" t="s">
        <v>27</v>
      </c>
      <c r="B33" s="14"/>
      <c r="C33" s="44">
        <v>0</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7" t="s">
        <v>28</v>
      </c>
      <c r="B34" s="14"/>
      <c r="C34" s="68">
        <v>0</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9" t="s">
        <v>103</v>
      </c>
      <c r="B35" s="37"/>
      <c r="C35" s="37"/>
      <c r="D35" s="37"/>
      <c r="E35" s="45">
        <v>0</v>
      </c>
      <c r="F35" s="37"/>
      <c r="G35" s="37"/>
      <c r="H35" s="45">
        <v>0</v>
      </c>
      <c r="I35" s="37"/>
      <c r="J35" s="37"/>
      <c r="K35" s="45">
        <v>0</v>
      </c>
      <c r="L35" s="37"/>
      <c r="M35" s="37"/>
      <c r="N35" s="45">
        <v>0</v>
      </c>
      <c r="O35" s="37"/>
      <c r="P35" s="37"/>
      <c r="Q35" s="45">
        <v>0</v>
      </c>
      <c r="R35" s="37"/>
      <c r="S35" s="37"/>
      <c r="T35" s="45">
        <v>0</v>
      </c>
      <c r="U35" s="37"/>
      <c r="V35" s="37"/>
      <c r="W35" s="45">
        <v>0</v>
      </c>
      <c r="X35" s="37"/>
      <c r="Y35" s="37"/>
      <c r="Z35" s="39"/>
    </row>
  </sheetData>
  <mergeCells count="29">
    <mergeCell ref="A17:B17"/>
    <mergeCell ref="T11:V11"/>
    <mergeCell ref="W11:Y11"/>
    <mergeCell ref="Q11:S11"/>
    <mergeCell ref="A6:Z6"/>
    <mergeCell ref="C8:D8"/>
    <mergeCell ref="E8:G8"/>
    <mergeCell ref="H8:J8"/>
    <mergeCell ref="K8:M8"/>
    <mergeCell ref="N8:P8"/>
    <mergeCell ref="Q8:S8"/>
    <mergeCell ref="T8:V8"/>
    <mergeCell ref="W8:Y8"/>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s>
  <pageMargins left="0.25" right="0.25" top="0.75" bottom="0.75" header="0.3" footer="0.3"/>
  <pageSetup paperSize="5" scale="37"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28"/>
  <sheetViews>
    <sheetView topLeftCell="B1" zoomScale="85" zoomScaleNormal="85" workbookViewId="0">
      <selection activeCell="Q12" sqref="Q12"/>
    </sheetView>
  </sheetViews>
  <sheetFormatPr defaultColWidth="9.1328125" defaultRowHeight="13.5" x14ac:dyDescent="0.35"/>
  <cols>
    <col min="1" max="1" width="46.86328125" style="12" customWidth="1"/>
    <col min="2" max="2" width="14.86328125" style="12" customWidth="1"/>
    <col min="3" max="3" width="18" style="12" bestFit="1" customWidth="1"/>
    <col min="4" max="4" width="18" style="12" customWidth="1"/>
    <col min="5" max="5" width="16.59765625" style="12" customWidth="1"/>
    <col min="6" max="6" width="12.59765625" style="12" customWidth="1"/>
    <col min="7" max="7" width="16.59765625" style="12" customWidth="1"/>
    <col min="8" max="8" width="12.59765625" style="12" customWidth="1"/>
    <col min="9" max="9" width="16.59765625" style="12" customWidth="1"/>
    <col min="10" max="10" width="17.3984375" style="12" customWidth="1"/>
    <col min="11" max="11" width="16.59765625" style="12" customWidth="1"/>
    <col min="12" max="12" width="12.59765625" style="12" customWidth="1"/>
    <col min="13" max="13" width="16.59765625" style="12" customWidth="1"/>
    <col min="14" max="14" width="12.59765625" style="12" customWidth="1"/>
    <col min="15" max="15" width="16.59765625" style="12" customWidth="1"/>
    <col min="16" max="16" width="12.59765625" style="12" customWidth="1"/>
    <col min="17" max="17" width="16.59765625" style="12" customWidth="1"/>
    <col min="18" max="18" width="14.3984375" style="12" bestFit="1" customWidth="1"/>
    <col min="19" max="16384" width="9.1328125" style="12"/>
  </cols>
  <sheetData>
    <row r="1" spans="1:26" ht="15" x14ac:dyDescent="0.4">
      <c r="A1" s="456" t="s">
        <v>494</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40" customFormat="1" ht="40.5" customHeight="1" x14ac:dyDescent="0.5">
      <c r="A3" s="519" t="s">
        <v>339</v>
      </c>
      <c r="B3" s="519"/>
      <c r="C3" s="519"/>
      <c r="D3" s="519"/>
      <c r="E3" s="519"/>
      <c r="F3" s="519"/>
      <c r="G3" s="519"/>
      <c r="H3" s="519"/>
      <c r="I3" s="519"/>
      <c r="J3" s="519"/>
      <c r="K3" s="519"/>
      <c r="L3" s="519"/>
      <c r="M3" s="519"/>
      <c r="N3" s="519"/>
      <c r="O3" s="519"/>
      <c r="P3" s="519"/>
      <c r="Q3" s="519"/>
      <c r="R3" s="52"/>
      <c r="S3" s="60"/>
      <c r="T3" s="60"/>
    </row>
    <row r="5" spans="1:26" ht="13.9" thickBot="1" x14ac:dyDescent="0.4"/>
    <row r="6" spans="1:26" ht="14.25" customHeight="1" x14ac:dyDescent="0.4">
      <c r="A6" s="520" t="s">
        <v>289</v>
      </c>
      <c r="B6" s="521"/>
      <c r="C6" s="521"/>
      <c r="D6" s="521"/>
      <c r="E6" s="521"/>
      <c r="F6" s="521"/>
      <c r="G6" s="521"/>
      <c r="H6" s="521"/>
      <c r="I6" s="521"/>
      <c r="J6" s="521"/>
      <c r="K6" s="521"/>
      <c r="L6" s="521"/>
      <c r="M6" s="521"/>
      <c r="N6" s="521"/>
      <c r="O6" s="521"/>
      <c r="P6" s="521"/>
      <c r="Q6" s="522"/>
      <c r="R6" s="108"/>
    </row>
    <row r="7" spans="1:26" x14ac:dyDescent="0.35">
      <c r="A7" s="13"/>
      <c r="B7" s="14"/>
      <c r="C7" s="14"/>
      <c r="D7" s="14"/>
      <c r="E7" s="14"/>
      <c r="F7" s="14"/>
      <c r="G7" s="14"/>
      <c r="H7" s="14"/>
      <c r="I7" s="14"/>
      <c r="J7" s="14"/>
      <c r="K7" s="14"/>
      <c r="L7" s="14"/>
      <c r="M7" s="14"/>
      <c r="N7" s="14"/>
      <c r="O7" s="14"/>
      <c r="P7" s="14"/>
      <c r="Q7" s="15"/>
      <c r="R7" s="13"/>
    </row>
    <row r="8" spans="1:26" ht="13.9" x14ac:dyDescent="0.4">
      <c r="A8" s="517"/>
      <c r="B8" s="534"/>
      <c r="C8" s="18"/>
      <c r="D8" s="523" t="s">
        <v>9</v>
      </c>
      <c r="E8" s="524"/>
      <c r="F8" s="523" t="s">
        <v>10</v>
      </c>
      <c r="G8" s="524"/>
      <c r="H8" s="523" t="s">
        <v>11</v>
      </c>
      <c r="I8" s="524"/>
      <c r="J8" s="523" t="s">
        <v>12</v>
      </c>
      <c r="K8" s="524"/>
      <c r="L8" s="523" t="s">
        <v>13</v>
      </c>
      <c r="M8" s="524"/>
      <c r="N8" s="523" t="s">
        <v>14</v>
      </c>
      <c r="O8" s="524"/>
      <c r="P8" s="523" t="s">
        <v>15</v>
      </c>
      <c r="Q8" s="525"/>
      <c r="R8" s="13"/>
    </row>
    <row r="9" spans="1:26" ht="15" hidden="1" customHeight="1" x14ac:dyDescent="0.4">
      <c r="A9" s="46"/>
      <c r="B9" s="47"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14"/>
      <c r="B10" s="515"/>
      <c r="C10" s="18"/>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
    </row>
    <row r="11" spans="1:26" s="58" customFormat="1" ht="13.9" x14ac:dyDescent="0.4">
      <c r="A11" s="539" t="s">
        <v>44</v>
      </c>
      <c r="B11" s="540"/>
      <c r="C11" s="541"/>
      <c r="D11" s="512">
        <f>+IF('Participating State'!C7&gt;0,'Participating State'!$B$21,0)</f>
        <v>0</v>
      </c>
      <c r="E11" s="516"/>
      <c r="F11" s="512">
        <f>+IF('Participating State'!E7&gt;0,'Participating State'!$B$21,0)</f>
        <v>0</v>
      </c>
      <c r="G11" s="516"/>
      <c r="H11" s="512">
        <f>+IF('Participating State'!G7&gt;0,'Participating State'!$B$21,0)</f>
        <v>0</v>
      </c>
      <c r="I11" s="516"/>
      <c r="J11" s="512">
        <f>+IF('Participating State'!I7&gt;0,'Participating State'!$B$21,0)</f>
        <v>0</v>
      </c>
      <c r="K11" s="516"/>
      <c r="L11" s="512">
        <f>+IF('Participating State'!K7&gt;0,'Participating State'!$B$21,0)</f>
        <v>0</v>
      </c>
      <c r="M11" s="516"/>
      <c r="N11" s="512">
        <f>+IF('Participating State'!M7&gt;0,'Participating State'!$B$21,0)</f>
        <v>0</v>
      </c>
      <c r="O11" s="516"/>
      <c r="P11" s="535">
        <f>+IF('Participating State'!O7&gt;0,'Participating State'!$B$21,0)</f>
        <v>0</v>
      </c>
      <c r="Q11" s="536"/>
      <c r="R11" s="110"/>
    </row>
    <row r="12" spans="1:26" s="11" customFormat="1" ht="23.65" x14ac:dyDescent="0.4">
      <c r="A12" s="537"/>
      <c r="B12" s="538"/>
      <c r="C12" s="18"/>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111"/>
    </row>
    <row r="13" spans="1:26" ht="13.9" x14ac:dyDescent="0.4">
      <c r="A13" s="517" t="s">
        <v>42</v>
      </c>
      <c r="B13" s="534"/>
      <c r="C13" s="518"/>
      <c r="D13" s="50">
        <v>111</v>
      </c>
      <c r="E13" s="192">
        <f>(D$11*B23)*D13</f>
        <v>0</v>
      </c>
      <c r="F13" s="29">
        <v>111</v>
      </c>
      <c r="G13" s="192">
        <f>(F13*B23)*F$11</f>
        <v>0</v>
      </c>
      <c r="H13" s="29">
        <v>111</v>
      </c>
      <c r="I13" s="192">
        <f>(H13*B23)*H$11</f>
        <v>0</v>
      </c>
      <c r="J13" s="29">
        <v>111</v>
      </c>
      <c r="K13" s="192">
        <f>(J13*B23)*J$11</f>
        <v>0</v>
      </c>
      <c r="L13" s="29">
        <v>111</v>
      </c>
      <c r="M13" s="192">
        <f>(L13*B23)*L$11</f>
        <v>0</v>
      </c>
      <c r="N13" s="29">
        <v>111</v>
      </c>
      <c r="O13" s="192">
        <f>(N13*B23)*N$11</f>
        <v>0</v>
      </c>
      <c r="P13" s="29">
        <v>111</v>
      </c>
      <c r="Q13" s="193">
        <f>(P13*B23)*P$11</f>
        <v>0</v>
      </c>
      <c r="R13" s="13"/>
      <c r="S13" s="11"/>
    </row>
    <row r="14" spans="1:26" s="30" customFormat="1" ht="13.9" x14ac:dyDescent="0.4">
      <c r="A14" s="514" t="s">
        <v>320</v>
      </c>
      <c r="B14" s="515"/>
      <c r="C14" s="532"/>
      <c r="D14" s="215"/>
      <c r="E14" s="194">
        <f>SUM(E13:E13)</f>
        <v>0</v>
      </c>
      <c r="F14" s="178"/>
      <c r="G14" s="179">
        <f>SUM(G13:G13)</f>
        <v>0</v>
      </c>
      <c r="H14" s="178"/>
      <c r="I14" s="179">
        <f>SUM(I13:I13)</f>
        <v>0</v>
      </c>
      <c r="J14" s="178"/>
      <c r="K14" s="179">
        <f>SUM(K13:K13)</f>
        <v>0</v>
      </c>
      <c r="L14" s="178"/>
      <c r="M14" s="179">
        <f>SUM(M13:M13)</f>
        <v>0</v>
      </c>
      <c r="N14" s="178"/>
      <c r="O14" s="179">
        <f>SUM(O13:O13)</f>
        <v>0</v>
      </c>
      <c r="P14" s="178"/>
      <c r="Q14" s="180">
        <f>SUM(Q13:Q13)</f>
        <v>0</v>
      </c>
      <c r="R14" s="112"/>
    </row>
    <row r="15" spans="1:26" ht="13.9" thickBot="1" x14ac:dyDescent="0.4">
      <c r="A15" s="13"/>
      <c r="B15" s="14"/>
      <c r="C15" s="106"/>
      <c r="D15" s="106"/>
      <c r="E15" s="14"/>
      <c r="F15" s="14"/>
      <c r="G15" s="14"/>
      <c r="H15" s="14"/>
      <c r="I15" s="14"/>
      <c r="J15" s="14"/>
      <c r="K15" s="14"/>
      <c r="L15" s="14"/>
      <c r="M15" s="14"/>
      <c r="N15" s="14"/>
      <c r="O15" s="14"/>
      <c r="P15" s="14"/>
      <c r="Q15" s="15"/>
      <c r="R15" s="13"/>
    </row>
    <row r="16" spans="1:26" ht="14.25" thickBot="1" x14ac:dyDescent="0.45">
      <c r="A16" s="526" t="s">
        <v>321</v>
      </c>
      <c r="B16" s="527"/>
      <c r="C16" s="175">
        <f>SUM(E14:Q14)</f>
        <v>0</v>
      </c>
      <c r="D16" s="64"/>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6" t="s">
        <v>49</v>
      </c>
      <c r="B18" s="63"/>
      <c r="C18" s="14"/>
      <c r="D18" s="14"/>
      <c r="E18" s="14"/>
      <c r="F18" s="14"/>
      <c r="G18" s="14"/>
      <c r="H18" s="14"/>
      <c r="I18" s="14"/>
      <c r="J18" s="14"/>
      <c r="K18" s="14"/>
      <c r="L18" s="14"/>
      <c r="M18" s="14"/>
      <c r="N18" s="14"/>
      <c r="O18" s="14"/>
      <c r="P18" s="14"/>
      <c r="Q18" s="15"/>
      <c r="R18" s="13"/>
    </row>
    <row r="19" spans="1:18" ht="13.9" x14ac:dyDescent="0.4">
      <c r="A19" s="69" t="s">
        <v>101</v>
      </c>
      <c r="B19" s="165">
        <f>+'Participating State'!B8</f>
        <v>0</v>
      </c>
      <c r="C19" s="14"/>
      <c r="D19" s="14"/>
      <c r="E19" s="14"/>
      <c r="F19" s="14"/>
      <c r="G19" s="14"/>
      <c r="H19" s="14"/>
      <c r="I19" s="14"/>
      <c r="J19" s="14"/>
      <c r="K19" s="14"/>
      <c r="L19" s="14"/>
      <c r="M19" s="14"/>
      <c r="N19" s="14"/>
      <c r="O19" s="14"/>
      <c r="P19" s="14"/>
      <c r="Q19" s="15"/>
      <c r="R19" s="13"/>
    </row>
    <row r="20" spans="1:18" ht="13.9" x14ac:dyDescent="0.4">
      <c r="A20" s="69" t="s">
        <v>46</v>
      </c>
      <c r="B20" s="165">
        <f>+'Participating State'!B9</f>
        <v>0</v>
      </c>
      <c r="C20" s="14"/>
      <c r="D20" s="14"/>
      <c r="E20" s="14"/>
      <c r="F20" s="14"/>
      <c r="G20" s="14"/>
      <c r="H20" s="14"/>
      <c r="I20" s="14"/>
      <c r="J20" s="14"/>
      <c r="K20" s="14"/>
      <c r="L20" s="14"/>
      <c r="M20" s="14"/>
      <c r="N20" s="14"/>
      <c r="O20" s="14"/>
      <c r="P20" s="14"/>
      <c r="Q20" s="15"/>
      <c r="R20" s="13"/>
    </row>
    <row r="21" spans="1:18" ht="13.9" x14ac:dyDescent="0.4">
      <c r="A21" s="69" t="s">
        <v>47</v>
      </c>
      <c r="B21" s="173">
        <f>B20-B19</f>
        <v>0</v>
      </c>
      <c r="C21" s="14"/>
      <c r="D21" s="14"/>
      <c r="E21" s="14"/>
      <c r="F21" s="14"/>
      <c r="G21" s="14"/>
      <c r="H21" s="14"/>
      <c r="I21" s="14"/>
      <c r="J21" s="14"/>
      <c r="K21" s="14"/>
      <c r="L21" s="14"/>
      <c r="M21" s="14"/>
      <c r="N21" s="14"/>
      <c r="O21" s="14"/>
      <c r="P21" s="14"/>
      <c r="Q21" s="15"/>
      <c r="R21" s="13"/>
    </row>
    <row r="22" spans="1:18" ht="13.9" x14ac:dyDescent="0.4">
      <c r="A22" s="69" t="s">
        <v>85</v>
      </c>
      <c r="B22" s="173">
        <f>IFERROR(B21/B19,0)</f>
        <v>0</v>
      </c>
      <c r="C22" s="14"/>
      <c r="D22" s="14"/>
      <c r="E22" s="14"/>
      <c r="F22" s="14"/>
      <c r="G22" s="14"/>
      <c r="H22" s="14"/>
      <c r="I22" s="14"/>
      <c r="J22" s="14"/>
      <c r="K22" s="14"/>
      <c r="L22" s="14"/>
      <c r="M22" s="14"/>
      <c r="N22" s="14"/>
      <c r="O22" s="14"/>
      <c r="P22" s="14"/>
      <c r="Q22" s="15"/>
      <c r="R22" s="13"/>
    </row>
    <row r="23" spans="1:18" ht="13.9" x14ac:dyDescent="0.4">
      <c r="A23" s="69" t="s">
        <v>48</v>
      </c>
      <c r="B23" s="173">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4" t="s">
        <v>43</v>
      </c>
      <c r="B25" s="14"/>
      <c r="C25" s="51">
        <v>0</v>
      </c>
      <c r="D25" s="14"/>
      <c r="E25" s="14"/>
      <c r="F25" s="14"/>
      <c r="G25" s="14"/>
      <c r="H25" s="14"/>
      <c r="I25" s="14"/>
      <c r="J25" s="14"/>
      <c r="K25" s="14"/>
      <c r="L25" s="14"/>
      <c r="M25" s="14"/>
      <c r="N25" s="14"/>
      <c r="O25" s="14"/>
      <c r="P25" s="14"/>
      <c r="Q25" s="15"/>
      <c r="R25" s="13"/>
    </row>
    <row r="26" spans="1:18" ht="13.9" thickBot="1" x14ac:dyDescent="0.4">
      <c r="A26" s="59" t="s">
        <v>103</v>
      </c>
      <c r="B26" s="37"/>
      <c r="C26" s="37"/>
      <c r="D26" s="38">
        <v>0</v>
      </c>
      <c r="E26" s="37"/>
      <c r="F26" s="38">
        <v>0</v>
      </c>
      <c r="G26" s="37"/>
      <c r="H26" s="38">
        <v>0</v>
      </c>
      <c r="I26" s="37"/>
      <c r="J26" s="38">
        <v>0</v>
      </c>
      <c r="K26" s="37"/>
      <c r="L26" s="38">
        <v>0</v>
      </c>
      <c r="M26" s="37"/>
      <c r="N26" s="38">
        <v>0</v>
      </c>
      <c r="O26" s="37"/>
      <c r="P26" s="38">
        <v>0</v>
      </c>
      <c r="Q26" s="39"/>
      <c r="R26" s="13"/>
    </row>
    <row r="28" spans="1:18" ht="54" customHeight="1" x14ac:dyDescent="0.35">
      <c r="A28" s="533" t="s">
        <v>412</v>
      </c>
      <c r="B28" s="533"/>
      <c r="C28" s="533"/>
      <c r="D28" s="533"/>
      <c r="E28" s="533"/>
      <c r="F28" s="533"/>
      <c r="G28" s="533"/>
      <c r="H28" s="533"/>
      <c r="I28" s="533"/>
      <c r="J28" s="533"/>
      <c r="K28" s="533"/>
      <c r="L28" s="533"/>
      <c r="M28" s="533"/>
      <c r="N28" s="533"/>
      <c r="O28" s="533"/>
      <c r="P28" s="533"/>
      <c r="Q28" s="533"/>
      <c r="R28" s="109"/>
    </row>
  </sheetData>
  <mergeCells count="25">
    <mergeCell ref="A16:B16"/>
    <mergeCell ref="A13:C13"/>
    <mergeCell ref="L11:M11"/>
    <mergeCell ref="N11:O11"/>
    <mergeCell ref="P11:Q11"/>
    <mergeCell ref="A12:B12"/>
    <mergeCell ref="H11:I11"/>
    <mergeCell ref="J11:K11"/>
    <mergeCell ref="A11:C11"/>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s>
  <pageMargins left="0.25" right="0.25" top="0.75" bottom="0.75" header="0.3" footer="0.3"/>
  <pageSetup paperSize="5" scale="59" fitToHeight="0" orientation="landscape" r:id="rId1"/>
  <headerFooter>
    <oddFooter>&amp;L&amp;F&amp;C&amp;A&amp;Rpage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37"/>
  <sheetViews>
    <sheetView topLeftCell="C1" zoomScale="85" zoomScaleNormal="85" workbookViewId="0">
      <selection activeCell="Q12" sqref="Q12"/>
    </sheetView>
  </sheetViews>
  <sheetFormatPr defaultColWidth="9.1328125" defaultRowHeight="13.5" x14ac:dyDescent="0.35"/>
  <cols>
    <col min="1" max="1" width="63.3984375" style="12" customWidth="1"/>
    <col min="2" max="2" width="15" style="12" customWidth="1"/>
    <col min="3" max="3" width="18.3984375" style="12" bestFit="1" customWidth="1"/>
    <col min="4" max="4" width="18.3984375" style="12" customWidth="1"/>
    <col min="5" max="5" width="16.59765625" style="12" customWidth="1"/>
    <col min="6" max="6" width="15.3984375" style="12" bestFit="1" customWidth="1"/>
    <col min="7" max="7" width="16.59765625" style="12" customWidth="1"/>
    <col min="8" max="8" width="16.1328125" style="12" bestFit="1" customWidth="1"/>
    <col min="9" max="9" width="19.1328125" style="12" bestFit="1" customWidth="1"/>
    <col min="10" max="10" width="18" style="12" bestFit="1" customWidth="1"/>
    <col min="11" max="11" width="16.59765625" style="12" customWidth="1"/>
    <col min="12" max="12" width="18" style="12" customWidth="1"/>
    <col min="13" max="13" width="16.59765625" style="12" customWidth="1"/>
    <col min="14" max="14" width="18" style="12" bestFit="1" customWidth="1"/>
    <col min="15" max="18" width="16.59765625" style="12" customWidth="1"/>
    <col min="19" max="19" width="14.3984375" style="12" bestFit="1" customWidth="1"/>
    <col min="20" max="16384" width="9.1328125" style="12"/>
  </cols>
  <sheetData>
    <row r="1" spans="1:21" ht="15" x14ac:dyDescent="0.4">
      <c r="A1" s="456" t="s">
        <v>494</v>
      </c>
      <c r="B1" s="456"/>
      <c r="C1" s="456"/>
      <c r="D1" s="456"/>
      <c r="E1" s="456"/>
      <c r="F1" s="456"/>
      <c r="G1" s="456"/>
      <c r="H1" s="456"/>
      <c r="I1" s="456"/>
      <c r="J1" s="456"/>
      <c r="K1" s="456"/>
      <c r="L1" s="456"/>
      <c r="M1" s="456"/>
      <c r="N1" s="456"/>
      <c r="O1" s="456"/>
      <c r="P1" s="456"/>
      <c r="Q1" s="456"/>
      <c r="R1" s="456"/>
    </row>
    <row r="3" spans="1:21" ht="36.75" customHeight="1" x14ac:dyDescent="0.5">
      <c r="A3" s="519" t="s">
        <v>340</v>
      </c>
      <c r="B3" s="519"/>
      <c r="C3" s="519"/>
      <c r="D3" s="519"/>
      <c r="E3" s="519"/>
      <c r="F3" s="519"/>
      <c r="G3" s="519"/>
      <c r="H3" s="519"/>
      <c r="I3" s="519"/>
      <c r="J3" s="519"/>
      <c r="K3" s="519"/>
      <c r="L3" s="519"/>
      <c r="M3" s="519"/>
      <c r="N3" s="519"/>
      <c r="O3" s="519"/>
      <c r="P3" s="519"/>
      <c r="Q3" s="519"/>
      <c r="R3" s="519"/>
      <c r="S3" s="52"/>
      <c r="T3" s="52"/>
      <c r="U3" s="52"/>
    </row>
    <row r="5" spans="1:21" ht="13.9" thickBot="1" x14ac:dyDescent="0.4"/>
    <row r="6" spans="1:21" ht="14.25" customHeight="1" x14ac:dyDescent="0.4">
      <c r="A6" s="520" t="s">
        <v>239</v>
      </c>
      <c r="B6" s="521"/>
      <c r="C6" s="521"/>
      <c r="D6" s="521"/>
      <c r="E6" s="521"/>
      <c r="F6" s="521"/>
      <c r="G6" s="521"/>
      <c r="H6" s="521"/>
      <c r="I6" s="521"/>
      <c r="J6" s="521"/>
      <c r="K6" s="521"/>
      <c r="L6" s="521"/>
      <c r="M6" s="521"/>
      <c r="N6" s="521"/>
      <c r="O6" s="521"/>
      <c r="P6" s="521"/>
      <c r="Q6" s="521"/>
      <c r="R6" s="522"/>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23" t="s">
        <v>9</v>
      </c>
      <c r="E8" s="524"/>
      <c r="F8" s="523" t="s">
        <v>10</v>
      </c>
      <c r="G8" s="524"/>
      <c r="H8" s="523" t="s">
        <v>11</v>
      </c>
      <c r="I8" s="524"/>
      <c r="J8" s="523" t="s">
        <v>12</v>
      </c>
      <c r="K8" s="524"/>
      <c r="L8" s="523" t="s">
        <v>13</v>
      </c>
      <c r="M8" s="524"/>
      <c r="N8" s="523" t="s">
        <v>14</v>
      </c>
      <c r="O8" s="524"/>
      <c r="P8" s="523" t="s">
        <v>15</v>
      </c>
      <c r="Q8" s="525"/>
      <c r="R8" s="156" t="s">
        <v>205</v>
      </c>
    </row>
    <row r="9" spans="1:21" ht="15" hidden="1" customHeight="1" x14ac:dyDescent="0.4">
      <c r="A9" s="46"/>
      <c r="B9" s="47"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14" t="s">
        <v>105</v>
      </c>
      <c r="B10" s="515"/>
      <c r="C10" s="515"/>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1"/>
      <c r="S10" s="12"/>
    </row>
    <row r="11" spans="1:21" s="23" customFormat="1" ht="13.9" x14ac:dyDescent="0.4">
      <c r="A11" s="517" t="s">
        <v>45</v>
      </c>
      <c r="B11" s="534"/>
      <c r="C11" s="534"/>
      <c r="D11" s="512">
        <f>+IF('Participating State'!C7&gt;0,'Participating State'!$B$22,0)</f>
        <v>0</v>
      </c>
      <c r="E11" s="516"/>
      <c r="F11" s="512">
        <f>+IF('Participating State'!E7&gt;0,'Participating State'!$B$22,0)</f>
        <v>0</v>
      </c>
      <c r="G11" s="516"/>
      <c r="H11" s="512">
        <f>+IF('Participating State'!G7&gt;0,'Participating State'!$B$22,0)</f>
        <v>0</v>
      </c>
      <c r="I11" s="516"/>
      <c r="J11" s="512">
        <f>+IF('Participating State'!I7&gt;0,'Participating State'!$B$22,0)</f>
        <v>0</v>
      </c>
      <c r="K11" s="516"/>
      <c r="L11" s="512">
        <f>+IF('Participating State'!K7&gt;0,'Participating State'!$B$22,0)</f>
        <v>0</v>
      </c>
      <c r="M11" s="516"/>
      <c r="N11" s="512">
        <f>+IF('Participating State'!M7&gt;0,'Participating State'!$B$22,0)</f>
        <v>0</v>
      </c>
      <c r="O11" s="516"/>
      <c r="P11" s="535">
        <f>+IF('Participating State'!O7&gt;0,'Participating State'!$B$22,0)</f>
        <v>0</v>
      </c>
      <c r="Q11" s="536"/>
      <c r="R11" s="201"/>
      <c r="S11" s="12"/>
    </row>
    <row r="12" spans="1:21" s="11" customFormat="1" ht="23.65" x14ac:dyDescent="0.4">
      <c r="A12" s="546" t="s">
        <v>30</v>
      </c>
      <c r="B12" s="547"/>
      <c r="C12" s="547"/>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28" t="s">
        <v>217</v>
      </c>
      <c r="S12" s="12"/>
    </row>
    <row r="13" spans="1:21" x14ac:dyDescent="0.35">
      <c r="A13" s="542" t="s">
        <v>32</v>
      </c>
      <c r="B13" s="543"/>
      <c r="C13" s="543"/>
      <c r="D13" s="113">
        <v>113.22</v>
      </c>
      <c r="E13" s="192">
        <f t="shared" ref="E13:E21" si="0">(D13*$B$31)*D$11</f>
        <v>0</v>
      </c>
      <c r="F13" s="113">
        <v>113.22</v>
      </c>
      <c r="G13" s="192">
        <f t="shared" ref="G13:G21" si="1">(F13*$B$31)*F$11</f>
        <v>0</v>
      </c>
      <c r="H13" s="113">
        <v>113.22</v>
      </c>
      <c r="I13" s="192">
        <f t="shared" ref="I13:I21" si="2">(H13*$B$31)*H$11</f>
        <v>0</v>
      </c>
      <c r="J13" s="113">
        <v>113.22</v>
      </c>
      <c r="K13" s="192">
        <f t="shared" ref="K13:K21" si="3">(J13*$B$31)*J$11</f>
        <v>0</v>
      </c>
      <c r="L13" s="113">
        <v>113.22</v>
      </c>
      <c r="M13" s="192">
        <f t="shared" ref="M13:M21" si="4">(L13*$B$31)*L$11</f>
        <v>0</v>
      </c>
      <c r="N13" s="113">
        <v>113.22</v>
      </c>
      <c r="O13" s="192">
        <f t="shared" ref="O13:O21" si="5">(N13*$B$31)*N$11</f>
        <v>0</v>
      </c>
      <c r="P13" s="113">
        <v>113.22</v>
      </c>
      <c r="Q13" s="192">
        <f t="shared" ref="Q13:Q21" si="6">(P13*$B$31)*P$11</f>
        <v>0</v>
      </c>
      <c r="R13" s="202">
        <f>E13+G13+I13+K13+M13+O13+Q13</f>
        <v>0</v>
      </c>
      <c r="T13" s="11"/>
    </row>
    <row r="14" spans="1:21" x14ac:dyDescent="0.35">
      <c r="A14" s="542" t="s">
        <v>33</v>
      </c>
      <c r="B14" s="543"/>
      <c r="C14" s="543"/>
      <c r="D14" s="29">
        <v>115.48440000000001</v>
      </c>
      <c r="E14" s="192">
        <f t="shared" si="0"/>
        <v>0</v>
      </c>
      <c r="F14" s="29">
        <v>115.48440000000001</v>
      </c>
      <c r="G14" s="192">
        <f t="shared" si="1"/>
        <v>0</v>
      </c>
      <c r="H14" s="29">
        <v>115.48440000000001</v>
      </c>
      <c r="I14" s="192">
        <f t="shared" si="2"/>
        <v>0</v>
      </c>
      <c r="J14" s="29">
        <v>115.48440000000001</v>
      </c>
      <c r="K14" s="192">
        <f t="shared" si="3"/>
        <v>0</v>
      </c>
      <c r="L14" s="29">
        <v>115.48440000000001</v>
      </c>
      <c r="M14" s="192">
        <f t="shared" si="4"/>
        <v>0</v>
      </c>
      <c r="N14" s="29">
        <v>115.48440000000001</v>
      </c>
      <c r="O14" s="192">
        <f t="shared" si="5"/>
        <v>0</v>
      </c>
      <c r="P14" s="29">
        <v>115.48440000000001</v>
      </c>
      <c r="Q14" s="192">
        <f t="shared" si="6"/>
        <v>0</v>
      </c>
      <c r="R14" s="202">
        <f t="shared" ref="R14:R22" si="7">E14+G14+I14+K14+M14+O14+Q14</f>
        <v>0</v>
      </c>
    </row>
    <row r="15" spans="1:21" x14ac:dyDescent="0.35">
      <c r="A15" s="542" t="s">
        <v>34</v>
      </c>
      <c r="B15" s="543"/>
      <c r="C15" s="543"/>
      <c r="D15" s="29">
        <v>117.79408800000002</v>
      </c>
      <c r="E15" s="192">
        <f t="shared" si="0"/>
        <v>0</v>
      </c>
      <c r="F15" s="29">
        <v>117.79408800000002</v>
      </c>
      <c r="G15" s="192">
        <f t="shared" si="1"/>
        <v>0</v>
      </c>
      <c r="H15" s="29">
        <v>117.79408800000002</v>
      </c>
      <c r="I15" s="192">
        <f t="shared" si="2"/>
        <v>0</v>
      </c>
      <c r="J15" s="29">
        <v>117.79408800000002</v>
      </c>
      <c r="K15" s="192">
        <f t="shared" si="3"/>
        <v>0</v>
      </c>
      <c r="L15" s="29">
        <v>117.79408800000002</v>
      </c>
      <c r="M15" s="192">
        <f t="shared" si="4"/>
        <v>0</v>
      </c>
      <c r="N15" s="29">
        <v>117.79408800000002</v>
      </c>
      <c r="O15" s="192">
        <f t="shared" si="5"/>
        <v>0</v>
      </c>
      <c r="P15" s="29">
        <v>117.79408800000002</v>
      </c>
      <c r="Q15" s="192">
        <f t="shared" si="6"/>
        <v>0</v>
      </c>
      <c r="R15" s="202">
        <f t="shared" si="7"/>
        <v>0</v>
      </c>
    </row>
    <row r="16" spans="1:21" x14ac:dyDescent="0.35">
      <c r="A16" s="542" t="s">
        <v>35</v>
      </c>
      <c r="B16" s="543"/>
      <c r="C16" s="543"/>
      <c r="D16" s="29">
        <v>120.14996976000002</v>
      </c>
      <c r="E16" s="192">
        <f t="shared" si="0"/>
        <v>0</v>
      </c>
      <c r="F16" s="29">
        <v>120.14996976000002</v>
      </c>
      <c r="G16" s="192">
        <f t="shared" si="1"/>
        <v>0</v>
      </c>
      <c r="H16" s="29">
        <v>120.14996976000002</v>
      </c>
      <c r="I16" s="192">
        <f t="shared" si="2"/>
        <v>0</v>
      </c>
      <c r="J16" s="29">
        <v>120.14996976000002</v>
      </c>
      <c r="K16" s="192">
        <f t="shared" si="3"/>
        <v>0</v>
      </c>
      <c r="L16" s="29">
        <v>120.14996976000002</v>
      </c>
      <c r="M16" s="192">
        <f t="shared" si="4"/>
        <v>0</v>
      </c>
      <c r="N16" s="29">
        <v>120.14996976000002</v>
      </c>
      <c r="O16" s="192">
        <f t="shared" si="5"/>
        <v>0</v>
      </c>
      <c r="P16" s="29">
        <v>120.14996976000002</v>
      </c>
      <c r="Q16" s="192">
        <f t="shared" si="6"/>
        <v>0</v>
      </c>
      <c r="R16" s="202">
        <f t="shared" si="7"/>
        <v>0</v>
      </c>
    </row>
    <row r="17" spans="1:19" x14ac:dyDescent="0.35">
      <c r="A17" s="542" t="s">
        <v>36</v>
      </c>
      <c r="B17" s="543"/>
      <c r="C17" s="543"/>
      <c r="D17" s="29">
        <v>122.55296915520002</v>
      </c>
      <c r="E17" s="192">
        <f t="shared" si="0"/>
        <v>0</v>
      </c>
      <c r="F17" s="29">
        <v>122.55296915520002</v>
      </c>
      <c r="G17" s="192">
        <f t="shared" si="1"/>
        <v>0</v>
      </c>
      <c r="H17" s="29">
        <v>122.55296915520002</v>
      </c>
      <c r="I17" s="192">
        <f t="shared" si="2"/>
        <v>0</v>
      </c>
      <c r="J17" s="29">
        <v>122.55296915520002</v>
      </c>
      <c r="K17" s="192">
        <f t="shared" si="3"/>
        <v>0</v>
      </c>
      <c r="L17" s="29">
        <v>122.55296915520002</v>
      </c>
      <c r="M17" s="192">
        <f t="shared" si="4"/>
        <v>0</v>
      </c>
      <c r="N17" s="29">
        <v>122.55296915520002</v>
      </c>
      <c r="O17" s="192">
        <f t="shared" si="5"/>
        <v>0</v>
      </c>
      <c r="P17" s="29">
        <v>122.55296915520002</v>
      </c>
      <c r="Q17" s="192">
        <f t="shared" si="6"/>
        <v>0</v>
      </c>
      <c r="R17" s="202">
        <f t="shared" si="7"/>
        <v>0</v>
      </c>
    </row>
    <row r="18" spans="1:19" x14ac:dyDescent="0.35">
      <c r="A18" s="542" t="s">
        <v>37</v>
      </c>
      <c r="B18" s="543"/>
      <c r="C18" s="543"/>
      <c r="D18" s="29">
        <v>125.00402853830401</v>
      </c>
      <c r="E18" s="192">
        <f t="shared" si="0"/>
        <v>0</v>
      </c>
      <c r="F18" s="29">
        <v>125.00402853830401</v>
      </c>
      <c r="G18" s="192">
        <f t="shared" si="1"/>
        <v>0</v>
      </c>
      <c r="H18" s="29">
        <v>125.00402853830401</v>
      </c>
      <c r="I18" s="192">
        <f t="shared" si="2"/>
        <v>0</v>
      </c>
      <c r="J18" s="29">
        <v>125.00402853830401</v>
      </c>
      <c r="K18" s="192">
        <f t="shared" si="3"/>
        <v>0</v>
      </c>
      <c r="L18" s="29">
        <v>125.00402853830401</v>
      </c>
      <c r="M18" s="192">
        <f t="shared" si="4"/>
        <v>0</v>
      </c>
      <c r="N18" s="29">
        <v>125.00402853830401</v>
      </c>
      <c r="O18" s="192">
        <f t="shared" si="5"/>
        <v>0</v>
      </c>
      <c r="P18" s="29">
        <v>125.00402853830401</v>
      </c>
      <c r="Q18" s="192">
        <f t="shared" si="6"/>
        <v>0</v>
      </c>
      <c r="R18" s="202">
        <f t="shared" si="7"/>
        <v>0</v>
      </c>
    </row>
    <row r="19" spans="1:19" x14ac:dyDescent="0.35">
      <c r="A19" s="544" t="s">
        <v>38</v>
      </c>
      <c r="B19" s="545"/>
      <c r="C19" s="545"/>
      <c r="D19" s="29">
        <v>127.5041091090701</v>
      </c>
      <c r="E19" s="192">
        <f t="shared" si="0"/>
        <v>0</v>
      </c>
      <c r="F19" s="29">
        <v>127.5041091090701</v>
      </c>
      <c r="G19" s="192">
        <f t="shared" si="1"/>
        <v>0</v>
      </c>
      <c r="H19" s="29">
        <v>127.5041091090701</v>
      </c>
      <c r="I19" s="192">
        <f t="shared" si="2"/>
        <v>0</v>
      </c>
      <c r="J19" s="29">
        <v>127.5041091090701</v>
      </c>
      <c r="K19" s="192">
        <f t="shared" si="3"/>
        <v>0</v>
      </c>
      <c r="L19" s="29">
        <v>127.5041091090701</v>
      </c>
      <c r="M19" s="192">
        <f t="shared" si="4"/>
        <v>0</v>
      </c>
      <c r="N19" s="29">
        <v>127.5041091090701</v>
      </c>
      <c r="O19" s="192">
        <f t="shared" si="5"/>
        <v>0</v>
      </c>
      <c r="P19" s="29">
        <v>127.5041091090701</v>
      </c>
      <c r="Q19" s="192">
        <f t="shared" si="6"/>
        <v>0</v>
      </c>
      <c r="R19" s="202">
        <f t="shared" si="7"/>
        <v>0</v>
      </c>
    </row>
    <row r="20" spans="1:19" x14ac:dyDescent="0.35">
      <c r="A20" s="544" t="s">
        <v>39</v>
      </c>
      <c r="B20" s="545"/>
      <c r="C20" s="545"/>
      <c r="D20" s="29">
        <v>130.0541912912515</v>
      </c>
      <c r="E20" s="192">
        <f t="shared" si="0"/>
        <v>0</v>
      </c>
      <c r="F20" s="29">
        <v>130.0541912912515</v>
      </c>
      <c r="G20" s="192">
        <f t="shared" si="1"/>
        <v>0</v>
      </c>
      <c r="H20" s="29">
        <v>130.0541912912515</v>
      </c>
      <c r="I20" s="192">
        <f t="shared" si="2"/>
        <v>0</v>
      </c>
      <c r="J20" s="29">
        <v>130.0541912912515</v>
      </c>
      <c r="K20" s="192">
        <f t="shared" si="3"/>
        <v>0</v>
      </c>
      <c r="L20" s="29">
        <v>130.0541912912515</v>
      </c>
      <c r="M20" s="192">
        <f t="shared" si="4"/>
        <v>0</v>
      </c>
      <c r="N20" s="29">
        <v>130.0541912912515</v>
      </c>
      <c r="O20" s="192">
        <f t="shared" si="5"/>
        <v>0</v>
      </c>
      <c r="P20" s="29">
        <v>130.0541912912515</v>
      </c>
      <c r="Q20" s="192">
        <f t="shared" si="6"/>
        <v>0</v>
      </c>
      <c r="R20" s="202">
        <f t="shared" si="7"/>
        <v>0</v>
      </c>
    </row>
    <row r="21" spans="1:19" x14ac:dyDescent="0.35">
      <c r="A21" s="544" t="s">
        <v>40</v>
      </c>
      <c r="B21" s="545"/>
      <c r="C21" s="545"/>
      <c r="D21" s="29">
        <v>132.65527511707654</v>
      </c>
      <c r="E21" s="192">
        <f t="shared" si="0"/>
        <v>0</v>
      </c>
      <c r="F21" s="29">
        <v>132.65527511707654</v>
      </c>
      <c r="G21" s="192">
        <f t="shared" si="1"/>
        <v>0</v>
      </c>
      <c r="H21" s="29">
        <v>132.65527511707654</v>
      </c>
      <c r="I21" s="192">
        <f t="shared" si="2"/>
        <v>0</v>
      </c>
      <c r="J21" s="29">
        <v>132.65527511707654</v>
      </c>
      <c r="K21" s="192">
        <f t="shared" si="3"/>
        <v>0</v>
      </c>
      <c r="L21" s="29">
        <v>132.65527511707654</v>
      </c>
      <c r="M21" s="192">
        <f t="shared" si="4"/>
        <v>0</v>
      </c>
      <c r="N21" s="29">
        <v>132.65527511707654</v>
      </c>
      <c r="O21" s="192">
        <f t="shared" si="5"/>
        <v>0</v>
      </c>
      <c r="P21" s="29">
        <v>132.65527511707654</v>
      </c>
      <c r="Q21" s="192">
        <f t="shared" si="6"/>
        <v>0</v>
      </c>
      <c r="R21" s="202">
        <f t="shared" si="7"/>
        <v>0</v>
      </c>
    </row>
    <row r="22" spans="1:19" s="30" customFormat="1" ht="13.9" x14ac:dyDescent="0.4">
      <c r="A22" s="514" t="s">
        <v>441</v>
      </c>
      <c r="B22" s="515"/>
      <c r="C22" s="515"/>
      <c r="D22" s="215"/>
      <c r="E22" s="194">
        <f>SUM(E13:E21)</f>
        <v>0</v>
      </c>
      <c r="F22" s="178"/>
      <c r="G22" s="179">
        <f>SUM(G13:G21)</f>
        <v>0</v>
      </c>
      <c r="H22" s="178"/>
      <c r="I22" s="179">
        <f>SUM(I13:I21)</f>
        <v>0</v>
      </c>
      <c r="J22" s="178"/>
      <c r="K22" s="179">
        <f>SUM(K13:K21)</f>
        <v>0</v>
      </c>
      <c r="L22" s="178"/>
      <c r="M22" s="179">
        <f>SUM(M13:M21)</f>
        <v>0</v>
      </c>
      <c r="N22" s="178"/>
      <c r="O22" s="179">
        <f>SUM(O13:O21)</f>
        <v>0</v>
      </c>
      <c r="P22" s="178"/>
      <c r="Q22" s="179">
        <f>SUM(Q13:Q21)</f>
        <v>0</v>
      </c>
      <c r="R22" s="216">
        <f t="shared" si="7"/>
        <v>0</v>
      </c>
      <c r="S22" s="12"/>
    </row>
    <row r="23" spans="1:19" s="30" customFormat="1" ht="14.25" thickBot="1" x14ac:dyDescent="0.45">
      <c r="A23" s="226"/>
      <c r="B23" s="227"/>
      <c r="C23" s="227"/>
      <c r="D23" s="230"/>
      <c r="E23" s="230"/>
      <c r="F23" s="230"/>
      <c r="G23" s="230"/>
      <c r="H23" s="230"/>
      <c r="I23" s="230"/>
      <c r="J23" s="230"/>
      <c r="K23" s="230"/>
      <c r="L23" s="230"/>
      <c r="M23" s="230"/>
      <c r="N23" s="230"/>
      <c r="O23" s="230"/>
      <c r="P23" s="230"/>
      <c r="Q23" s="230"/>
      <c r="R23" s="195"/>
      <c r="S23" s="12"/>
    </row>
    <row r="24" spans="1:19" s="30" customFormat="1" ht="15" customHeight="1" thickBot="1" x14ac:dyDescent="0.45">
      <c r="A24" s="526" t="s">
        <v>322</v>
      </c>
      <c r="B24" s="527"/>
      <c r="C24" s="548"/>
      <c r="D24" s="175">
        <f>R22</f>
        <v>0</v>
      </c>
      <c r="E24" s="158"/>
      <c r="F24" s="158"/>
      <c r="G24" s="158"/>
      <c r="H24" s="158"/>
      <c r="I24" s="158"/>
      <c r="J24" s="158"/>
      <c r="K24" s="158"/>
      <c r="L24" s="158"/>
      <c r="M24" s="158"/>
      <c r="N24" s="158"/>
      <c r="O24" s="158"/>
      <c r="P24" s="158"/>
      <c r="Q24" s="158"/>
      <c r="R24" s="195"/>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6" t="s">
        <v>49</v>
      </c>
      <c r="B26" s="63"/>
      <c r="C26" s="14"/>
      <c r="D26" s="14"/>
      <c r="E26" s="14"/>
      <c r="F26" s="14"/>
      <c r="G26" s="14"/>
      <c r="H26" s="14"/>
      <c r="I26" s="14"/>
      <c r="J26" s="14"/>
      <c r="K26" s="14"/>
      <c r="L26" s="14"/>
      <c r="M26" s="14"/>
      <c r="N26" s="14"/>
      <c r="O26" s="14"/>
      <c r="P26" s="14"/>
      <c r="Q26" s="14"/>
      <c r="R26" s="15"/>
    </row>
    <row r="27" spans="1:19" ht="13.9" x14ac:dyDescent="0.4">
      <c r="A27" s="325" t="s">
        <v>101</v>
      </c>
      <c r="B27" s="165">
        <f>+'Participating State'!B8</f>
        <v>0</v>
      </c>
      <c r="C27" s="14"/>
      <c r="D27" s="14"/>
      <c r="E27" s="14"/>
      <c r="F27" s="14"/>
      <c r="G27" s="14"/>
      <c r="H27" s="14"/>
      <c r="I27" s="14"/>
      <c r="J27" s="14"/>
      <c r="K27" s="14"/>
      <c r="L27" s="14"/>
      <c r="M27" s="14"/>
      <c r="N27" s="14"/>
      <c r="O27" s="14"/>
      <c r="P27" s="14"/>
      <c r="Q27" s="14"/>
      <c r="R27" s="15"/>
    </row>
    <row r="28" spans="1:19" ht="13.9" x14ac:dyDescent="0.4">
      <c r="A28" s="69" t="s">
        <v>46</v>
      </c>
      <c r="B28" s="165">
        <f>+'Participating State'!B9</f>
        <v>0</v>
      </c>
      <c r="C28" s="14"/>
      <c r="D28" s="14"/>
      <c r="E28" s="14"/>
      <c r="F28" s="14"/>
      <c r="G28" s="14"/>
      <c r="H28" s="14"/>
      <c r="I28" s="14"/>
      <c r="J28" s="14"/>
      <c r="K28" s="14"/>
      <c r="L28" s="14"/>
      <c r="M28" s="14"/>
      <c r="N28" s="14"/>
      <c r="O28" s="14"/>
      <c r="P28" s="14"/>
      <c r="Q28" s="14"/>
      <c r="R28" s="15"/>
    </row>
    <row r="29" spans="1:19" ht="13.9" x14ac:dyDescent="0.4">
      <c r="A29" s="69" t="s">
        <v>47</v>
      </c>
      <c r="B29" s="173">
        <f>B28-B27</f>
        <v>0</v>
      </c>
      <c r="C29" s="14"/>
      <c r="D29" s="14"/>
      <c r="E29" s="14"/>
      <c r="F29" s="14"/>
      <c r="G29" s="14"/>
      <c r="H29" s="14"/>
      <c r="I29" s="14"/>
      <c r="J29" s="14"/>
      <c r="K29" s="14"/>
      <c r="L29" s="14"/>
      <c r="M29" s="14"/>
      <c r="N29" s="14"/>
      <c r="O29" s="14"/>
      <c r="P29" s="14"/>
      <c r="Q29" s="14"/>
      <c r="R29" s="15"/>
    </row>
    <row r="30" spans="1:19" ht="13.9" x14ac:dyDescent="0.4">
      <c r="A30" s="69" t="s">
        <v>85</v>
      </c>
      <c r="B30" s="173">
        <f>IFERROR(B29/B27,0)</f>
        <v>0</v>
      </c>
      <c r="C30" s="14"/>
      <c r="D30" s="14"/>
      <c r="E30" s="14"/>
      <c r="F30" s="14"/>
      <c r="G30" s="14"/>
      <c r="H30" s="14"/>
      <c r="I30" s="14"/>
      <c r="J30" s="14"/>
      <c r="K30" s="14"/>
      <c r="L30" s="14"/>
      <c r="M30" s="14"/>
      <c r="N30" s="14"/>
      <c r="O30" s="14"/>
      <c r="P30" s="14"/>
      <c r="Q30" s="14"/>
      <c r="R30" s="15"/>
    </row>
    <row r="31" spans="1:19" ht="13.9" x14ac:dyDescent="0.4">
      <c r="A31" s="69" t="s">
        <v>48</v>
      </c>
      <c r="B31" s="173">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4" t="s">
        <v>27</v>
      </c>
      <c r="B33" s="14"/>
      <c r="C33" s="33">
        <v>0</v>
      </c>
      <c r="D33" s="14"/>
      <c r="E33" s="14"/>
      <c r="F33" s="14"/>
      <c r="G33" s="14"/>
      <c r="H33" s="14"/>
      <c r="I33" s="14"/>
      <c r="J33" s="14"/>
      <c r="K33" s="14"/>
      <c r="L33" s="14"/>
      <c r="M33" s="14"/>
      <c r="N33" s="14"/>
      <c r="O33" s="14"/>
      <c r="P33" s="14"/>
      <c r="Q33" s="14"/>
      <c r="R33" s="15"/>
    </row>
    <row r="34" spans="1:18" x14ac:dyDescent="0.35">
      <c r="A34" s="104" t="s">
        <v>43</v>
      </c>
      <c r="B34" s="14"/>
      <c r="C34" s="51">
        <v>0</v>
      </c>
      <c r="D34" s="14"/>
      <c r="E34" s="14"/>
      <c r="F34" s="14"/>
      <c r="G34" s="14"/>
      <c r="H34" s="14"/>
      <c r="I34" s="14"/>
      <c r="J34" s="14"/>
      <c r="K34" s="14"/>
      <c r="L34" s="14"/>
      <c r="M34" s="14"/>
      <c r="N34" s="14"/>
      <c r="O34" s="14"/>
      <c r="P34" s="14"/>
      <c r="Q34" s="14"/>
      <c r="R34" s="15"/>
    </row>
    <row r="35" spans="1:18" ht="13.9" thickBot="1" x14ac:dyDescent="0.4">
      <c r="A35" s="59" t="s">
        <v>29</v>
      </c>
      <c r="B35" s="37"/>
      <c r="C35" s="37"/>
      <c r="D35" s="38">
        <v>0</v>
      </c>
      <c r="E35" s="37"/>
      <c r="F35" s="38">
        <v>0</v>
      </c>
      <c r="G35" s="37"/>
      <c r="H35" s="38">
        <v>0</v>
      </c>
      <c r="I35" s="37"/>
      <c r="J35" s="38">
        <v>0</v>
      </c>
      <c r="K35" s="37"/>
      <c r="L35" s="38">
        <v>0</v>
      </c>
      <c r="M35" s="37"/>
      <c r="N35" s="38">
        <v>0</v>
      </c>
      <c r="O35" s="37"/>
      <c r="P35" s="38">
        <v>0</v>
      </c>
      <c r="Q35" s="37"/>
      <c r="R35" s="39"/>
    </row>
    <row r="37" spans="1:18" ht="64.5" customHeight="1" x14ac:dyDescent="0.35">
      <c r="A37" s="533" t="s">
        <v>413</v>
      </c>
      <c r="B37" s="533"/>
      <c r="C37" s="533"/>
      <c r="D37" s="533"/>
      <c r="E37" s="533"/>
      <c r="F37" s="533"/>
      <c r="G37" s="533"/>
      <c r="H37" s="533"/>
      <c r="I37" s="533"/>
      <c r="J37" s="533"/>
      <c r="K37" s="533"/>
      <c r="L37" s="533"/>
      <c r="M37" s="533"/>
      <c r="N37" s="533"/>
      <c r="O37" s="533"/>
      <c r="P37" s="533"/>
      <c r="Q37" s="533"/>
      <c r="R37" s="533"/>
    </row>
  </sheetData>
  <mergeCells count="32">
    <mergeCell ref="A24:C24"/>
    <mergeCell ref="A15:C15"/>
    <mergeCell ref="A16:C16"/>
    <mergeCell ref="A17:C17"/>
    <mergeCell ref="N11:O11"/>
    <mergeCell ref="A14:C14"/>
    <mergeCell ref="P8:Q8"/>
    <mergeCell ref="P11:Q11"/>
    <mergeCell ref="J11:K11"/>
    <mergeCell ref="F8:G8"/>
    <mergeCell ref="H8:I8"/>
    <mergeCell ref="J8:K8"/>
    <mergeCell ref="L8:M8"/>
    <mergeCell ref="N8:O8"/>
    <mergeCell ref="F11:G11"/>
    <mergeCell ref="H11:I11"/>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s>
  <pageMargins left="0.25" right="0.25" top="0.75" bottom="0.75" header="0.3" footer="0.3"/>
  <pageSetup paperSize="5" scale="39"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43F9175299C345BF7691AA2F04794D" ma:contentTypeVersion="11" ma:contentTypeDescription="Create a new document." ma:contentTypeScope="" ma:versionID="a985a48139bfece97dd50c2f115a1216">
  <xsd:schema xmlns:xsd="http://www.w3.org/2001/XMLSchema" xmlns:xs="http://www.w3.org/2001/XMLSchema" xmlns:p="http://schemas.microsoft.com/office/2006/metadata/properties" xmlns:ns2="97ff9337-8885-4174-98dc-39a4678f4a49" xmlns:ns3="f363215f-173d-4ac3-b6db-1af0fa0a4ec3" targetNamespace="http://schemas.microsoft.com/office/2006/metadata/properties" ma:root="true" ma:fieldsID="b372529231137ba2407c4a8de1176b04" ns2:_="" ns3:_="">
    <xsd:import namespace="97ff9337-8885-4174-98dc-39a4678f4a49"/>
    <xsd:import namespace="f363215f-173d-4ac3-b6db-1af0fa0a4e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f9337-8885-4174-98dc-39a4678f4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63215f-173d-4ac3-b6db-1af0fa0a4ec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2.xml><?xml version="1.0" encoding="utf-8"?>
<ds:datastoreItem xmlns:ds="http://schemas.openxmlformats.org/officeDocument/2006/customXml" ds:itemID="{DEC7F775-5F26-40B7-86B1-F6C7E6064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ff9337-8885-4174-98dc-39a4678f4a49"/>
    <ds:schemaRef ds:uri="f363215f-173d-4ac3-b6db-1af0fa0a4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B8B144-72FF-48AF-81BC-B2B0FDB503E0}">
  <ds:schemaRefs>
    <ds:schemaRef ds:uri="http://www.w3.org/XML/1998/namespace"/>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97ff9337-8885-4174-98dc-39a4678f4a49"/>
    <ds:schemaRef ds:uri="http://schemas.microsoft.com/office/infopath/2007/PartnerControls"/>
    <ds:schemaRef ds:uri="f363215f-173d-4ac3-b6db-1af0fa0a4ec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44</vt:i4>
      </vt:variant>
    </vt:vector>
  </HeadingPairs>
  <TitlesOfParts>
    <vt:vector size="73"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D - Enhcmt Pool Hrs'!Print_Area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2020-10-26T02:58:39Z</cp:lastPrinted>
  <dcterms:created xsi:type="dcterms:W3CDTF">2017-01-24T17:14:02Z</dcterms:created>
  <dcterms:modified xsi:type="dcterms:W3CDTF">2020-10-26T02:58:53Z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0x0101005043F9175299C345BF7691AA2F04794D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