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drawings/drawing2.xml" ContentType="application/vnd.openxmlformats-officedocument.drawing+xml"/>
  <Override PartName="/xl/ink/ink5.xml" ContentType="application/inkml+xml"/>
  <Override PartName="/xl/ink/ink6.xml" ContentType="application/inkml+xml"/>
  <Override PartName="/xl/ink/ink7.xml" ContentType="application/inkml+xml"/>
  <Override PartName="/xl/drawings/drawing3.xml" ContentType="application/vnd.openxmlformats-officedocument.drawing+xml"/>
  <Override PartName="/xl/ink/ink8.xml" ContentType="application/inkml+xml"/>
  <Override PartName="/xl/drawings/drawing4.xml" ContentType="application/vnd.openxmlformats-officedocument.drawing+xml"/>
  <Override PartName="/xl/ink/ink9.xml" ContentType="application/inkml+xml"/>
  <Override PartName="/xl/ink/ink10.xml" ContentType="application/inkml+xml"/>
  <Override PartName="/xl/ink/ink11.xml" ContentType="application/inkml+xml"/>
  <Override PartName="/xl/ink/ink12.xml" ContentType="application/inkml+xml"/>
  <Override PartName="/xl/drawings/drawing5.xml" ContentType="application/vnd.openxmlformats-officedocument.drawing+xml"/>
  <Override PartName="/xl/ink/ink13.xml" ContentType="application/inkml+xml"/>
  <Override PartName="/xl/ink/ink14.xml" ContentType="application/inkml+xml"/>
  <Override PartName="/xl/ink/ink15.xml" ContentType="application/inkml+xml"/>
  <Override PartName="/xl/drawings/drawing6.xml" ContentType="application/vnd.openxmlformats-officedocument.drawing+xml"/>
  <Override PartName="/xl/ink/ink16.xml" ContentType="application/inkml+xml"/>
  <Override PartName="/xl/drawings/drawing7.xml" ContentType="application/vnd.openxmlformats-officedocument.drawing+xml"/>
  <Override PartName="/xl/ink/ink17.xml" ContentType="application/inkml+xml"/>
  <Override PartName="/xl/ink/ink18.xml" ContentType="application/inkml+xml"/>
  <Override PartName="/xl/ink/ink19.xml" ContentType="application/inkml+xml"/>
  <Override PartName="/xl/ink/ink20.xml" ContentType="application/inkml+xml"/>
  <Override PartName="/xl/drawings/drawing8.xml" ContentType="application/vnd.openxmlformats-officedocument.drawing+xml"/>
  <Override PartName="/xl/ink/ink21.xml" ContentType="application/inkml+xml"/>
  <Override PartName="/xl/ink/ink22.xml" ContentType="application/inkml+xml"/>
  <Override PartName="/xl/ink/ink23.xml" ContentType="application/inkml+xml"/>
  <Override PartName="/xl/drawings/drawing9.xml" ContentType="application/vnd.openxmlformats-officedocument.drawing+xml"/>
  <Override PartName="/xl/ink/ink24.xml" ContentType="application/inkml+xml"/>
  <Override PartName="/xl/drawings/drawing10.xml" ContentType="application/vnd.openxmlformats-officedocument.drawing+xml"/>
  <Override PartName="/xl/ink/ink25.xml" ContentType="application/inkml+xml"/>
  <Override PartName="/xl/ink/ink26.xml" ContentType="application/inkml+xml"/>
  <Override PartName="/xl/ink/ink27.xml" ContentType="application/inkml+xml"/>
  <Override PartName="/xl/ink/ink28.xml" ContentType="application/inkml+xml"/>
  <Override PartName="/xl/drawings/drawing11.xml" ContentType="application/vnd.openxmlformats-officedocument.drawing+xml"/>
  <Override PartName="/xl/ink/ink29.xml" ContentType="application/inkml+xml"/>
  <Override PartName="/xl/ink/ink30.xml" ContentType="application/inkml+xml"/>
  <Override PartName="/xl/ink/ink31.xml" ContentType="application/inkml+xml"/>
  <Override PartName="/xl/drawings/drawing12.xml" ContentType="application/vnd.openxmlformats-officedocument.drawing+xml"/>
  <Override PartName="/xl/ink/ink32.xml" ContentType="application/inkml+xml"/>
  <Override PartName="/xl/drawings/drawing13.xml" ContentType="application/vnd.openxmlformats-officedocument.drawing+xml"/>
  <Override PartName="/xl/ink/ink33.xml" ContentType="application/inkml+xml"/>
  <Override PartName="/xl/ink/ink34.xml" ContentType="application/inkml+xml"/>
  <Override PartName="/xl/ink/ink35.xml" ContentType="application/inkml+xml"/>
  <Override PartName="/xl/drawings/drawing14.xml" ContentType="application/vnd.openxmlformats-officedocument.drawing+xml"/>
  <Override PartName="/xl/ink/ink36.xml" ContentType="application/inkml+xml"/>
  <Override PartName="/xl/drawings/drawing15.xml" ContentType="application/vnd.openxmlformats-officedocument.drawing+xml"/>
  <Override PartName="/xl/ink/ink37.xml" ContentType="application/inkml+xml"/>
  <Override PartName="/xl/ink/ink38.xml" ContentType="application/inkml+xml"/>
  <Override PartName="/xl/ink/ink39.xml" ContentType="application/inkml+xml"/>
  <Override PartName="/xl/ink/ink40.xml" ContentType="application/inkml+xml"/>
  <Override PartName="/xl/drawings/drawing16.xml" ContentType="application/vnd.openxmlformats-officedocument.drawing+xml"/>
  <Override PartName="/xl/ink/ink41.xml" ContentType="application/inkml+xml"/>
  <Override PartName="/xl/ink/ink42.xml" ContentType="application/inkml+xml"/>
  <Override PartName="/xl/ink/ink43.xml" ContentType="application/inkml+xml"/>
  <Override PartName="/xl/drawings/drawing17.xml" ContentType="application/vnd.openxmlformats-officedocument.drawing+xml"/>
  <Override PartName="/xl/ink/ink44.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defaultThemeVersion="124226"/>
  <mc:AlternateContent xmlns:mc="http://schemas.openxmlformats.org/markup-compatibility/2006">
    <mc:Choice Requires="x15">
      <x15ac:absPath xmlns:x15ac="http://schemas.microsoft.com/office/spreadsheetml/2010/11/ac" url="M:\Claims\Contract\! FINAL\! DXC\04b Appendix C - Attachment G - Pricing Schedules\"/>
    </mc:Choice>
  </mc:AlternateContent>
  <xr:revisionPtr revIDLastSave="0" documentId="13_ncr:1_{D8A24BD9-A3B3-48BB-80A8-0B1FF1717772}" xr6:coauthVersionLast="45" xr6:coauthVersionMax="45" xr10:uidLastSave="{00000000-0000-0000-0000-000000000000}"/>
  <bookViews>
    <workbookView xWindow="0" yWindow="0" windowWidth="26595" windowHeight="15285" tabRatio="750" xr2:uid="{00000000-000D-0000-FFFF-FFFF00000000}"/>
  </bookViews>
  <sheets>
    <sheet name="Sch A - Cost Summary" sheetId="37" r:id="rId1"/>
    <sheet name="Sch B - DDI Pmnt Milestone" sheetId="38" r:id="rId2"/>
    <sheet name="Sch C - Cost of Ops" sheetId="39" r:id="rId3"/>
    <sheet name="Sch D - Enhcmt Pool Hrs" sheetId="40" r:id="rId4"/>
    <sheet name="Sch E - Resource Hourly Rates" sheetId="41" r:id="rId5"/>
    <sheet name="F-1 Claims Svcs DDI Costs" sheetId="25" r:id="rId6"/>
    <sheet name="F-2 Claims Svcs Ops Costs" sheetId="21" r:id="rId7"/>
    <sheet name="F-3 Claims Svcs DDI Pool Cost" sheetId="26" r:id="rId8"/>
    <sheet name="F-4 Claims Svcs Ops Pool Cost" sheetId="27" r:id="rId9"/>
    <sheet name="G-1 Claims Svcs DDI Costs" sheetId="59" r:id="rId10"/>
    <sheet name="G-2 Claims Svcs Ops Costs" sheetId="60" r:id="rId11"/>
    <sheet name="G-3 Claims Svcs DDI Pool Cost" sheetId="61" r:id="rId12"/>
    <sheet name="G-4 Claims Svcs Ops Pool Cost" sheetId="62" r:id="rId13"/>
    <sheet name="H-1 Claims Svcs DDI Costs" sheetId="63" r:id="rId14"/>
    <sheet name="H-2 Claims Svcs Ops Costs" sheetId="64" r:id="rId15"/>
    <sheet name="H-3 Claims Svcs DDI Pool Cost" sheetId="65" r:id="rId16"/>
    <sheet name="H-4 Claims Svcs Ops Pool Cost" sheetId="66" r:id="rId17"/>
    <sheet name="I-1 Claims Svcs DDI Costs" sheetId="67" r:id="rId18"/>
    <sheet name="I-2 Claims Svcs Ops Costs" sheetId="68" r:id="rId19"/>
    <sheet name="I-3 Claims Svcs DDI Pool Cost" sheetId="69" r:id="rId20"/>
    <sheet name="I-4 Claims Svcs Ops Pool Cost" sheetId="70" r:id="rId21"/>
    <sheet name="Sch J - INT Service Types" sheetId="51" r:id="rId22"/>
    <sheet name="Sch K - DDI Req Intg Svcs Pool" sheetId="53" r:id="rId23"/>
    <sheet name="Sch L - Data Conversion Opt Yrs" sheetId="58" r:id="rId24"/>
    <sheet name="M-1 Claims Svcs DDI Costs" sheetId="72" r:id="rId25"/>
    <sheet name="M-2 Claims Svcs Ops Costs" sheetId="73" r:id="rId26"/>
    <sheet name="M-3 Claims Svcs DDI Pool Cost" sheetId="74" r:id="rId27"/>
    <sheet name="M-4 Claims Svcs Ops Pool Cost" sheetId="75" r:id="rId28"/>
    <sheet name="Participating State" sheetId="71" r:id="rId29"/>
  </sheets>
  <externalReferences>
    <externalReference r:id="rId30"/>
    <externalReference r:id="rId31"/>
    <externalReference r:id="rId32"/>
    <externalReference r:id="rId33"/>
    <externalReference r:id="rId34"/>
    <externalReference r:id="rId35"/>
    <externalReference r:id="rId36"/>
  </externalReferences>
  <definedNames>
    <definedName name="__FDS_HYPERLINK_TOGGLE_STATE__" hidden="1">"ON"</definedName>
    <definedName name="_xlnm._FilterDatabase" localSheetId="0" hidden="1">'Sch A - Cost Summary'!$A$6:$C$6</definedName>
    <definedName name="_Key1" localSheetId="23" hidden="1">#REF!</definedName>
    <definedName name="_Key1" hidden="1">#REF!</definedName>
    <definedName name="_m19" hidden="1">{"rfcjan",#N/A,FALSE,"Stats"}</definedName>
    <definedName name="_n10" hidden="1">{"rfcjan",#N/A,FALSE,"Stats"}</definedName>
    <definedName name="_n11" hidden="1">{"rfcjan",#N/A,FALSE,"Stats"}</definedName>
    <definedName name="_n12" hidden="1">{"JANRDET",#N/A,FALSE,"detail"}</definedName>
    <definedName name="_n13" hidden="1">{"JANRDET",#N/A,FALSE,"detail"}</definedName>
    <definedName name="_n14" hidden="1">{"testysht3",#N/A,FALSE,"Sheet3"}</definedName>
    <definedName name="_n15" hidden="1">{"testysht3",#N/A,FALSE,"Sheet3"}</definedName>
    <definedName name="_n16" hidden="1">{"rfcjan",#N/A,FALSE,"Stats"}</definedName>
    <definedName name="_n17" hidden="1">{"rfcjan",#N/A,FALSE,"Stats"}</definedName>
    <definedName name="_n18" hidden="1">{"rfcjan",#N/A,FALSE,"Stats"}</definedName>
    <definedName name="_n21" hidden="1">{"rfcjan",#N/A,FALSE,"Stats"}</definedName>
    <definedName name="_n23" hidden="1">{"rfcjan",#N/A,FALSE,"Stats"}</definedName>
    <definedName name="_n24" hidden="1">{"rfcjan",#N/A,FALSE,"Stats"}</definedName>
    <definedName name="_n25" hidden="1">{"rfcjan",#N/A,FALSE,"Stats"}</definedName>
    <definedName name="_n26" hidden="1">{"rfcjan",#N/A,FALSE,"Stats"}</definedName>
    <definedName name="_n27" hidden="1">{"rfcjan",#N/A,FALSE,"Stats"}</definedName>
    <definedName name="_n28" hidden="1">{"JANRDET",#N/A,FALSE,"detail"}</definedName>
    <definedName name="_n29" hidden="1">{"testysht3",#N/A,FALSE,"Sheet3"}</definedName>
    <definedName name="_n3" hidden="1">{"rfcjan",#N/A,FALSE,"Stats"}</definedName>
    <definedName name="_n30" hidden="1">{"testysht3",#N/A,FALSE,"Sheet3"}</definedName>
    <definedName name="_n31" hidden="1">{"rfcjan",#N/A,FALSE,"Stats"}</definedName>
    <definedName name="_n32" hidden="1">{"JANRDET",#N/A,FALSE,"detail"}</definedName>
    <definedName name="_n4" hidden="1">{"rfcjan",#N/A,FALSE,"Stats"}</definedName>
    <definedName name="_n5" hidden="1">{"rfcjan",#N/A,FALSE,"Stats"}</definedName>
    <definedName name="_n6" hidden="1">{"JANRDET",#N/A,FALSE,"detail"}</definedName>
    <definedName name="_n7" hidden="1">{"JANRDET",#N/A,FALSE,"detail"}</definedName>
    <definedName name="_n8" hidden="1">{"testysht3",#N/A,FALSE,"Sheet3"}</definedName>
    <definedName name="_n9" hidden="1">{"testysht3",#N/A,FALSE,"Sheet3"}</definedName>
    <definedName name="_new1" hidden="1">{"rfcjan",#N/A,FALSE,"Stats"}</definedName>
    <definedName name="_new10" hidden="1">{"rfcjan",#N/A,FALSE,"Stats"}</definedName>
    <definedName name="_new11" hidden="1">{"rfcjan",#N/A,FALSE,"Stats"}</definedName>
    <definedName name="_new12" hidden="1">{"rfcjan",#N/A,FALSE,"Stats"}</definedName>
    <definedName name="_new13" hidden="1">{"rfcjan",#N/A,FALSE,"Stats"}</definedName>
    <definedName name="_new14" hidden="1">{"rfcjan",#N/A,FALSE,"Stats"}</definedName>
    <definedName name="_new15" hidden="1">{"rfcjan",#N/A,FALSE,"Stats"}</definedName>
    <definedName name="_new16" hidden="1">{"rfcjan",#N/A,FALSE,"Stats"}</definedName>
    <definedName name="_new17" hidden="1">{"rfcjan",#N/A,FALSE,"Stats"}</definedName>
    <definedName name="_new18" hidden="1">{"rfcjan",#N/A,FALSE,"Stats"}</definedName>
    <definedName name="_new19" hidden="1">{"rfcjan",#N/A,FALSE,"Stats"}</definedName>
    <definedName name="_new2" hidden="1">{"testysht3",#N/A,FALSE,"Sheet3"}</definedName>
    <definedName name="_new20" hidden="1">{"rfcjan",#N/A,FALSE,"Stats"}</definedName>
    <definedName name="_new21" hidden="1">{"rfcjan",#N/A,FALSE,"Stats"}</definedName>
    <definedName name="_new3" hidden="1">{"rfcjan",#N/A,FALSE,"Stats"}</definedName>
    <definedName name="_new4" hidden="1">{"JANRDET",#N/A,FALSE,"detail"}</definedName>
    <definedName name="_new5" hidden="1">{"rfcjan",#N/A,FALSE,"Stats"}</definedName>
    <definedName name="_new7" hidden="1">{"rfcjan",#N/A,FALSE,"Stats"}</definedName>
    <definedName name="_new8" hidden="1">{"rfcjan",#N/A,FALSE,"Stats"}</definedName>
    <definedName name="_new9" hidden="1">{"rfcjan",#N/A,FALSE,"Stats"}</definedName>
    <definedName name="_nn1" hidden="1">{"JANRDET",#N/A,FALSE,"detail"}</definedName>
    <definedName name="_nn2" hidden="1">{"testysht3",#N/A,FALSE,"Sheet3"}</definedName>
    <definedName name="_nn3" hidden="1">{"testysht3",#N/A,FALSE,"Sheet3"}</definedName>
    <definedName name="_nn4" hidden="1">{"rfcjan",#N/A,FALSE,"Stats"}</definedName>
    <definedName name="_nn5" hidden="1">{"rfcjan",#N/A,FALSE,"Stats"}</definedName>
    <definedName name="_nn6" hidden="1">{"testysht3",#N/A,FALSE,"Sheet3"}</definedName>
    <definedName name="_nn7" hidden="1">{"testysht3",#N/A,FALSE,"Sheet3"}</definedName>
    <definedName name="_nn8" hidden="1">{"JANRDET",#N/A,FALSE,"detail"}</definedName>
    <definedName name="_nn9" hidden="1">{"JANRDET",#N/A,FALSE,"detail"}</definedName>
    <definedName name="_nnn1" hidden="1">{"JANRDET",#N/A,FALSE,"detail"}</definedName>
    <definedName name="_nnn10" hidden="1">{"JANRDET",#N/A,FALSE,"detail"}</definedName>
    <definedName name="_nnn11" hidden="1">{"JANRDET",#N/A,FALSE,"detail"}</definedName>
    <definedName name="_nnn13" hidden="1">{"testysht3",#N/A,FALSE,"Sheet3"}</definedName>
    <definedName name="_nnn14" hidden="1">{"testysht3",#N/A,FALSE,"Sheet3"}</definedName>
    <definedName name="_nnn15" hidden="1">{"testysht3",#N/A,FALSE,"Sheet3"}</definedName>
    <definedName name="_nnn16" hidden="1">{"testysht3",#N/A,FALSE,"Sheet3"}</definedName>
    <definedName name="_nnn17" hidden="1">{"testysht3",#N/A,FALSE,"Sheet3"}</definedName>
    <definedName name="_nnn18" hidden="1">{"JANRDET",#N/A,FALSE,"detail"}</definedName>
    <definedName name="_nnn2" hidden="1">{"JANRDET",#N/A,FALSE,"detail"}</definedName>
    <definedName name="_nnn3" hidden="1">{"rfcjan",#N/A,FALSE,"Stats"}</definedName>
    <definedName name="_nnn4" hidden="1">{"rfcjan",#N/A,FALSE,"Stats"}</definedName>
    <definedName name="_nnn5" hidden="1">{"rfcjan",#N/A,FALSE,"Stats"}</definedName>
    <definedName name="_nnn6" hidden="1">{"rfcjan",#N/A,FALSE,"Stats"}</definedName>
    <definedName name="_nnn7" hidden="1">{"JANRDET",#N/A,FALSE,"detail"}</definedName>
    <definedName name="_nnn8" hidden="1">{"JANRDET",#N/A,FALSE,"detail"}</definedName>
    <definedName name="_nnn9" hidden="1">{"JANRDET",#N/A,FALSE,"detail"}</definedName>
    <definedName name="_Order1" hidden="1">255</definedName>
    <definedName name="_Order2" hidden="1">255</definedName>
    <definedName name="_q1" hidden="1">{"rfcjan",#N/A,FALSE,"Stats"}</definedName>
    <definedName name="_q2" hidden="1">{"rfcjan",#N/A,FALSE,"Stats"}</definedName>
    <definedName name="_q3" hidden="1">{"rfcjan",#N/A,FALSE,"Stats"}</definedName>
    <definedName name="_qtr1" hidden="1">{"rfcjan",#N/A,FALSE,"Stats"}</definedName>
    <definedName name="_qtr3" hidden="1">{"rfcjan",#N/A,FALSE,"Stats"}</definedName>
    <definedName name="_qu1" hidden="1">{0,#N/A,FALSE,0}</definedName>
    <definedName name="_qu6" hidden="1">{0,#N/A,FALSE,0}</definedName>
    <definedName name="_Sort" localSheetId="23" hidden="1">#REF!</definedName>
    <definedName name="_Sort" hidden="1">#REF!</definedName>
    <definedName name="_Table1_In1" localSheetId="23" hidden="1">'[1]Soft Cap to FA'!#REF!</definedName>
    <definedName name="_Table1_In1" hidden="1">'[1]Soft Cap to FA'!#REF!</definedName>
    <definedName name="_Table1_Out" localSheetId="23" hidden="1">#REF!</definedName>
    <definedName name="_Table1_Out" hidden="1">#REF!</definedName>
    <definedName name="_Table2_In2" localSheetId="23" hidden="1">'[2]Roll Call'!#REF!</definedName>
    <definedName name="_Table2_In2" hidden="1">'[2]Roll Call'!#REF!</definedName>
    <definedName name="_Table2_Out" localSheetId="23" hidden="1">#REF!</definedName>
    <definedName name="_Table2_Out" hidden="1">#REF!</definedName>
    <definedName name="_tmp3" hidden="1">{"rfcjan",#N/A,FALSE,"Stats"}</definedName>
    <definedName name="_wrb2" hidden="1">{"rfcjan",#N/A,FALSE,"Stats"}</definedName>
    <definedName name="_wrn1" hidden="1">{"rfcjan",#N/A,FALSE,"Stats"}</definedName>
    <definedName name="_wrn10" hidden="1">{"rfcjan",#N/A,FALSE,"Stats"}</definedName>
    <definedName name="_wrn11" hidden="1">{"JANRDET",#N/A,FALSE,"detail"}</definedName>
    <definedName name="_wrn12" hidden="1">{"testysht3",#N/A,FALSE,"Sheet3"}</definedName>
    <definedName name="_wrn14" hidden="1">{"rfcjan",#N/A,FALSE,"Stats"}</definedName>
    <definedName name="_wrn15" hidden="1">{"JANRDET",#N/A,FALSE,"detail"}</definedName>
    <definedName name="_wrn16" hidden="1">{"testysht3",#N/A,FALSE,"Sheet3"}</definedName>
    <definedName name="_wrn2" hidden="1">{"rfcjan",#N/A,FALSE,"Stats"}</definedName>
    <definedName name="_wrn20" hidden="1">{"rfcjan",#N/A,FALSE,"Stats"}</definedName>
    <definedName name="_wrn21" hidden="1">{"JANRDET",#N/A,FALSE,"detail"}</definedName>
    <definedName name="_wrn22" hidden="1">{"testysht3",#N/A,FALSE,"Sheet3"}</definedName>
    <definedName name="_wrn3" hidden="1">{"JANRDET",#N/A,FALSE,"detail"}</definedName>
    <definedName name="_wrn4" hidden="1">{"testysht3",#N/A,FALSE,"Sheet3"}</definedName>
    <definedName name="a" hidden="1">'[3]ESM ver2'!$C$8</definedName>
    <definedName name="AAA_DOCTOPS" hidden="1">"AAA_SET"</definedName>
    <definedName name="AAA_duser" hidden="1">"OFF"</definedName>
    <definedName name="aaaaaa" hidden="1">{"rfcjan",#N/A,FALSE,"Stats"}</definedName>
    <definedName name="AAB_Addin5" hidden="1">"AAB_Description for addin 5,Description for addin 5,Description for addin 5,Description for addin 5,Description for addin 5,Description for addin 5"</definedName>
    <definedName name="abc" hidden="1">{"rfcjan",#N/A,FALSE,"Stats"}</definedName>
    <definedName name="AccessDatabase" hidden="1">"C:\DATA\Kevin\Kevin's Model.mdb"</definedName>
    <definedName name="aesrawera" hidden="1">{#N/A,#N/A,FALSE,"Assessment";#N/A,#N/A,FALSE,"Staffing";#N/A,#N/A,FALSE,"Hires";#N/A,#N/A,FALSE,"Assumptions"}</definedName>
    <definedName name="AS2DocOpenMode" hidden="1">"AS2DocumentEdit"</definedName>
    <definedName name="asd" hidden="1">{"rfcjan",#N/A,FALSE,"Stats"}</definedName>
    <definedName name="awerwas" hidden="1">{#N/A,#N/A,FALSE,"New Depr Sch-150% DB";#N/A,#N/A,FALSE,"Cash Flows RLP";#N/A,#N/A,FALSE,"IRR";#N/A,#N/A,FALSE,"Proforma IS";#N/A,#N/A,FALSE,"Assumptions"}</definedName>
    <definedName name="baseline" hidden="1">{"JANRDET",#N/A,FALSE,"detail"}</definedName>
    <definedName name="baselinewnotes" hidden="1">{"rfcjan",#N/A,FALSE,"Stats"}</definedName>
    <definedName name="bb" hidden="1">{"JANRDET",#N/A,FALSE,"detail"}</definedName>
    <definedName name="bbb" hidden="1">{#N/A,#N/A,FALSE,"Assessment";#N/A,#N/A,FALSE,"Staffing";#N/A,#N/A,FALSE,"Hires";#N/A,#N/A,FALSE,"Assumptions"}</definedName>
    <definedName name="bbbbb" hidden="1">{#N/A,#N/A,FALSE,"Assessment";#N/A,#N/A,FALSE,"Staffing";#N/A,#N/A,FALSE,"Hires";#N/A,#N/A,FALSE,"Assumptions"}</definedName>
    <definedName name="Bear" hidden="1">{#N/A,#N/A,FALSE,"TS";#N/A,#N/A,FALSE,"Combo";#N/A,#N/A,FALSE,"FAIR";#N/A,#N/A,FALSE,"RBC";#N/A,#N/A,FALSE,"xxxx";#N/A,#N/A,FALSE,"A_D";#N/A,#N/A,FALSE,"WACC";#N/A,#N/A,FALSE,"DCF";#N/A,#N/A,FALSE,"LBO";#N/A,#N/A,FALSE,"AcqMults";#N/A,#N/A,FALSE,"CompMults"}</definedName>
    <definedName name="BLPH1" localSheetId="23" hidden="1">#REF!</definedName>
    <definedName name="BLPH1" hidden="1">#REF!</definedName>
    <definedName name="BLPH1000001" hidden="1">[4]Sheet1!$B$12</definedName>
    <definedName name="BLPH1000003" localSheetId="23" hidden="1">#REF!</definedName>
    <definedName name="BLPH1000003" hidden="1">#REF!</definedName>
    <definedName name="BLPH12" localSheetId="23" hidden="1">#REF!</definedName>
    <definedName name="BLPH12" hidden="1">#REF!</definedName>
    <definedName name="BLPH13" localSheetId="23" hidden="1">#REF!</definedName>
    <definedName name="BLPH13" hidden="1">#REF!</definedName>
    <definedName name="BLPH14" localSheetId="23" hidden="1">#REF!</definedName>
    <definedName name="BLPH14" hidden="1">#REF!</definedName>
    <definedName name="BLPH2" localSheetId="23" hidden="1">#REF!</definedName>
    <definedName name="BLPH2" hidden="1">#REF!</definedName>
    <definedName name="BLPH3" localSheetId="23" hidden="1">#REF!</definedName>
    <definedName name="BLPH3" hidden="1">#REF!</definedName>
    <definedName name="BLPH4" localSheetId="23" hidden="1">#REF!</definedName>
    <definedName name="BLPH4" hidden="1">#REF!</definedName>
    <definedName name="BLPH5" localSheetId="23" hidden="1">#REF!</definedName>
    <definedName name="BLPH5" hidden="1">#REF!</definedName>
    <definedName name="BLPH6" localSheetId="23" hidden="1">#REF!</definedName>
    <definedName name="BLPH6" hidden="1">#REF!</definedName>
    <definedName name="BLPH7" localSheetId="23" hidden="1">#REF!</definedName>
    <definedName name="BLPH7" hidden="1">#REF!</definedName>
    <definedName name="BLPH8" localSheetId="23" hidden="1">#REF!</definedName>
    <definedName name="BLPH8" hidden="1">#REF!</definedName>
    <definedName name="BLPH9" localSheetId="23" hidden="1">#REF!</definedName>
    <definedName name="BLPH9" hidden="1">#REF!</definedName>
    <definedName name="bye" hidden="1">{#N/A,#N/A,FALSE,"Aging Summary";#N/A,#N/A,FALSE,"Ratio Analysis";#N/A,#N/A,FALSE,"Test 120 Day Accts";#N/A,#N/A,FALSE,"Tickmarks"}</definedName>
    <definedName name="cc" hidden="1">{"JANRDET",#N/A,FALSE,"detail"}</definedName>
    <definedName name="cccc" hidden="1">{#N/A,#N/A,FALSE,"Assessment";#N/A,#N/A,FALSE,"Staffing";#N/A,#N/A,FALSE,"Hires";#N/A,#N/A,FALSE,"Assumptions"}</definedName>
    <definedName name="Col03ExistingQuantity">[5]migration!$D$7:$D$86</definedName>
    <definedName name="Col11LicenseCredit">'[5]Pricing Employee'!$L$3:$L$84</definedName>
    <definedName name="Col14SupportExpiration">'[5]Pricing Employee'!$O$3:$O$84</definedName>
    <definedName name="Col18RenewUpdate">[5]migration!$S$7:$S$86</definedName>
    <definedName name="Col19RenewSupport">'[5]Pricing Employee'!$T$3:$T$84</definedName>
    <definedName name="Col22UpgradeListLicense">'[5]Pricing Employee'!$W$3:$W$84</definedName>
    <definedName name="Col23UpgradeListUpdate">'[5]Pricing Employee'!$X$3:$X$84</definedName>
    <definedName name="Col24UpgradeListProduct">'[5]Pricing Employee'!$Y$3:$Y$84</definedName>
    <definedName name="Col26Ratio">[5]migration!$AA$7:$AA$86</definedName>
    <definedName name="Col28MigratedQuantity">'[5]Pricing Employee'!$AC$3:$AC$84</definedName>
    <definedName name="Col31UnitListLicense">'[5]Pricing Employee'!$AF$3:$AF$84</definedName>
    <definedName name="Col32NewUpdate">'[5]Pricing Employee'!$AG$3:$AG$84</definedName>
    <definedName name="Col33NewProduct">'[5]Pricing Employee'!$AH$3:$AH$84</definedName>
    <definedName name="Col34EBizDiscount">'[5]Pricing Employee'!$AI$3:$AI$84</definedName>
    <definedName name="Col35ExtendedDiscount">'[5]Pricing Employee'!$AJ$3:$AJ$84</definedName>
    <definedName name="Col36List_License_Fee_Sum">'[5]Pricing Employee'!$AK$3:$AK$84</definedName>
    <definedName name="Col37N2Ndiscount">'[5]Pricing Employee'!$AL$3:$AL$84</definedName>
    <definedName name="Col39AdjustedLicenseCredit">'[5]Pricing Employee'!$AN$3:$AN$84</definedName>
    <definedName name="Col40L2LDiscount">'[5]Pricing Employee'!$AO$3:$AO$84</definedName>
    <definedName name="Col46TwelveMonthIncUpdate">'[5]Pricing Employee'!$AU$3:$AU$84</definedName>
    <definedName name="Col47TwelveMonthIncProduct">'[5]Pricing Employee'!$AV$3:$AV$84</definedName>
    <definedName name="Col48TwelveMonthMigUpdate">'[5]worksheet '!$AW$7:$AW$86</definedName>
    <definedName name="Col49TwelveMonthMigProduct">'[5]Pricing Employee'!$AX$3:$AX$84</definedName>
    <definedName name="Col53UnusedSupportDays">'[5]Pricing Employee'!$BB$3:$BB$84</definedName>
    <definedName name="Col56LapsedSupportDays">'[5]Pricing Employee'!$BE$3:$BE$84</definedName>
    <definedName name="Col60ListUpdate">'[5]Pricing Employee'!$BI$3:$BI$84</definedName>
    <definedName name="Col61ListProduct">'[5]Pricing Employee'!$BJ$3:$BJ$84</definedName>
    <definedName name="Col62CompareActualUpdateAndRamp">[5]migration!$BK$7:$BK$86</definedName>
    <definedName name="Col63CompareActualProductAndRamp">'[5]Pricing Employee'!$BL$3:$BL$84</definedName>
    <definedName name="Col64RenewalAdjustment">'[5]Pricing Employee'!$BM$3:$BM$84</definedName>
    <definedName name="Col65AdjustedUpdate">'[5]Pricing Employee'!$BN$3:$BN$84</definedName>
    <definedName name="Col66AdjustedProduct">'[5]Pricing Employee'!$BO$3:$BO$84</definedName>
    <definedName name="Col71ListUpdateForUnsupported">'[5]Pricing Employee'!$BT$3:$BT$84</definedName>
    <definedName name="Col72ListProductForUnsupported">'[5]Pricing Employee'!$BU$3:$BU$84</definedName>
    <definedName name="Col73UnNamed">'[5]Pricing Employee'!$BV$3:$BV$84</definedName>
    <definedName name="Col74EBSTotal">'[5]Pricing Employee'!$BW$3:$BW$84</definedName>
    <definedName name="Col75UnNamed">'[5]Pricing Employee'!$BX$3:$BX$84</definedName>
    <definedName name="Col76SupportedMigPortion">'[5]Pricing Employee'!$BY$3:$BY$84</definedName>
    <definedName name="Col77UnsupportMigPortion">'[5]Pricing Employee'!$BZ$3:$BZ$84</definedName>
    <definedName name="Col78IncrementalPortion">'[5]Pricing Employee'!$CA$3:$CA$84</definedName>
    <definedName name="Col79AggregateUpgradeListLicense">'[5]Pricing Employee'!$CB$3:$CB$84</definedName>
    <definedName name="Col80PreRoundedMigratedQuantity">'[5]Pricing Employee'!$CC$3:$CC$84</definedName>
    <definedName name="CompareExistingWithNewProduct">MIN('[5]Pricing Employee'!$BQ1,'[5]Pricing Employee'!$BS1)</definedName>
    <definedName name="CompareExistingWithNewUpdate">MIN('[5]Pricing Employee'!$BP1,'[5]Pricing Employee'!$BR1)</definedName>
    <definedName name="CONT_LABOR">0.1</definedName>
    <definedName name="CONT_SUBS">0.15</definedName>
    <definedName name="cooool" hidden="1">{#N/A,#N/A,FALSE,"Assessment";#N/A,#N/A,FALSE,"Staffing";#N/A,#N/A,FALSE,"Hires";#N/A,#N/A,FALSE,"Assumptions"}</definedName>
    <definedName name="coun" hidden="1">{#N/A,#N/A,FALSE,"Assessment";#N/A,#N/A,FALSE,"Staffing";#N/A,#N/A,FALSE,"Hires";#N/A,#N/A,FALSE,"Assumptions"}</definedName>
    <definedName name="COUNT2" hidden="1">{#N/A,#N/A,FALSE,"Assessment";#N/A,#N/A,FALSE,"Staffing";#N/A,#N/A,FALSE,"Hires";#N/A,#N/A,FALSE,"Assumptions"}</definedName>
    <definedName name="ddd" hidden="1">{"JANRDET",#N/A,FALSE,"detail"}</definedName>
    <definedName name="de" hidden="1">{#N/A,#N/A,FALSE,"Assessment";#N/A,#N/A,FALSE,"Staffing";#N/A,#N/A,FALSE,"Hires";#N/A,#N/A,FALSE,"Assumptions"}</definedName>
    <definedName name="dfs" hidden="1">{#N/A,#N/A,FALSE,"Membership";#N/A,#N/A,FALSE,"Membership cont";#N/A,#N/A,FALSE,"Info Source";#N/A,#N/A,FALSE,"Referral Source";#N/A,#N/A,FALSE,"Presenting";#N/A,#N/A,FALSE,"Case Disposition";#N/A,#N/A,FALSE,"Assessed";#N/A,#N/A,FALSE,"Telephone"}</definedName>
    <definedName name="Diagnoses" hidden="1">{#N/A,#N/A,FALSE,"Membership";#N/A,#N/A,FALSE,"Membership cont";#N/A,#N/A,FALSE,"Info Source";#N/A,#N/A,FALSE,"Referral Source";#N/A,#N/A,FALSE,"Presenting";#N/A,#N/A,FALSE,"Case Disposition";#N/A,#N/A,FALSE,"Assessed";#N/A,#N/A,FALSE,"Telephone"}</definedName>
    <definedName name="Diagnoses2" hidden="1">{#N/A,#N/A,FALSE,"Membership";#N/A,#N/A,FALSE,"Membership cont";#N/A,#N/A,FALSE,"Info Source";#N/A,#N/A,FALSE,"Referral Source";#N/A,#N/A,FALSE,"Presenting";#N/A,#N/A,FALSE,"Case Disposition";#N/A,#N/A,FALSE,"Assessed";#N/A,#N/A,FALSE,"Telephone"}</definedName>
    <definedName name="Dx" hidden="1">{#N/A,#N/A,FALSE,"Membership";#N/A,#N/A,FALSE,"Membership cont";#N/A,#N/A,FALSE,"Info Source";#N/A,#N/A,FALSE,"Referral Source";#N/A,#N/A,FALSE,"Presenting";#N/A,#N/A,FALSE,"Case Disposition";#N/A,#N/A,FALSE,"Assessed";#N/A,#N/A,FALSE,"Telephone"}</definedName>
    <definedName name="EB">1.4</definedName>
    <definedName name="erf" hidden="1">{"rfcjan",#N/A,FALSE,"Stats"}</definedName>
    <definedName name="eri" hidden="1">{"rfcjan",#N/A,FALSE,"Stats"}</definedName>
    <definedName name="erp" hidden="1">{"rfcjan",#N/A,FALSE,"Stats"}</definedName>
    <definedName name="ewra" hidden="1">{#N/A,#N/A,FALSE,"AD_Purchase";#N/A,#N/A,FALSE,"Credit";#N/A,#N/A,FALSE,"PF Acquisition";#N/A,#N/A,FALSE,"PF Offering"}</definedName>
    <definedName name="f" hidden="1">{"rfcjan",#N/A,FALSE,"Stats"}</definedName>
    <definedName name="FAR" hidden="1">{"rfcjan",#N/A,FALSE,"Stats"}</definedName>
    <definedName name="financial" hidden="1">{#N/A,#N/A,FALSE,"Summary";#N/A,#N/A,FALSE,"Projections";#N/A,#N/A,FALSE,"Mkt Mults";#N/A,#N/A,FALSE,"DCF";#N/A,#N/A,FALSE,"Accr Dil";#N/A,#N/A,FALSE,"PIC LBO";#N/A,#N/A,FALSE,"MULT10_4";#N/A,#N/A,FALSE,"CBI LBO"}</definedName>
    <definedName name="g" hidden="1">{"testysht3",#N/A,FALSE,"Sheet3"}</definedName>
    <definedName name="gasd" hidden="1">{#N/A,#N/A,FALSE,"Assessment";#N/A,#N/A,FALSE,"Staffing";#N/A,#N/A,FALSE,"Hires";#N/A,#N/A,FALSE,"Assumptions"}</definedName>
    <definedName name="gf"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GM_3RDPRTY">0.1</definedName>
    <definedName name="GM_CONT">0.1</definedName>
    <definedName name="GM_LABOR">0.5</definedName>
    <definedName name="GM_ODCS">0.2</definedName>
    <definedName name="GM_PROPSW">0.5</definedName>
    <definedName name="gyoit87" hidden="1">{"rfcjan",#N/A,FALSE,"Stats"}</definedName>
    <definedName name="h" localSheetId="23" hidden="1">#REF!</definedName>
    <definedName name="h" hidden="1">#REF!</definedName>
    <definedName name="help" hidden="1">{"rfcjan",#N/A,FALSE,"Stats"}</definedName>
    <definedName name="hod" hidden="1">{#N/A,#N/A,FALSE,"TS";#N/A,#N/A,FALSE,"Combo";#N/A,#N/A,FALSE,"FAIR";#N/A,#N/A,FALSE,"RBC";#N/A,#N/A,FALSE,"xxxx";#N/A,#N/A,FALSE,"A_D";#N/A,#N/A,FALSE,"WACC";#N/A,#N/A,FALSE,"DCF";#N/A,#N/A,FALSE,"LBO";#N/A,#N/A,FALSE,"AcqMults";#N/A,#N/A,FALSE,"CompMults"}</definedName>
    <definedName name="HOME" hidden="1">{#N/A,#N/A,FALSE,"Assessment";#N/A,#N/A,FALSE,"Staffing";#N/A,#N/A,FALSE,"Hires";#N/A,#N/A,FALSE,"Assumptions"}</definedName>
    <definedName name="HOMFE" hidden="1">{#N/A,#N/A,FALSE,"Assessment";#N/A,#N/A,FALSE,"Staffing";#N/A,#N/A,FALSE,"Hires";#N/A,#N/A,FALSE,"Assumptions"}</definedName>
    <definedName name="houy" hidden="1">{#N/A,#N/A,FALSE,"AD_Purchase";#N/A,#N/A,FALSE,"Credit";#N/A,#N/A,FALSE,"PF Acquisition";#N/A,#N/A,FALSE,"PF Offering"}</definedName>
    <definedName name="howareyoudoing" hidden="1">{"testysht3",#N/A,FALSE,"Sheet3"}</definedName>
    <definedName name="HPGuidance" hidden="1">{"JANRDET",#N/A,FALSE,"detail"}</definedName>
    <definedName name="io" hidden="1">{0,#N/A,FALSE,0}</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"c360"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"c373"</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XCHANGE" hidden="1">"c405"</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WNERSHIP" hidden="1">"c2160"</definedName>
    <definedName name="IQ_PART_TIME" hidden="1">"c1024"</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"c1026"</definedName>
    <definedName name="IQ_PRICE_OVER_LTM_EPS" hidden="1">"c1029"</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39154.4034375</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URN" hidden="1">"c2122"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"c1294"</definedName>
    <definedName name="IQ_TOTAL_SPECIAL" hidden="1">"c1618"</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 hidden="1">{"rfcjan",#N/A,FALSE,"Stats"}</definedName>
    <definedName name="KKK" hidden="1">{#N/A,#N/A,FALSE,"Assessment";#N/A,#N/A,FALSE,"Staffing";#N/A,#N/A,FALSE,"Hires";#N/A,#N/A,FALSE,"Assumptions"}</definedName>
    <definedName name="LineSupported" localSheetId="23">'[5]Pricing Employee'!$O1&gt;=Effective_Date</definedName>
    <definedName name="LineSupported">'[5]Pricing Employee'!$O1&gt;=Effective_Date</definedName>
    <definedName name="ListOffset" hidden="1">1</definedName>
    <definedName name="LOAD_FACTOR">3</definedName>
    <definedName name="MCO_Percentage">[6]Assumptions!$B$10</definedName>
    <definedName name="nad" hidden="1">{"rfcjan",#N/A,FALSE,"Stats"}</definedName>
    <definedName name="nameconflict" hidden="1">{"rfcjan",#N/A,FALSE,"Stats"}</definedName>
    <definedName name="new" hidden="1">{"rfcjan",#N/A,FALSE,"Stats"}</definedName>
    <definedName name="nnn" hidden="1">{#N/A,#N/A,FALSE,"Assessment";#N/A,#N/A,FALSE,"Staffing";#N/A,#N/A,FALSE,"Hires";#N/A,#N/A,FALSE,"Assumptions"}</definedName>
    <definedName name="o" hidden="1">{#N/A,#N/A,FALSE,"New Depr Sch-150% DB";#N/A,#N/A,FALSE,"Cash Flows RLP";#N/A,#N/A,FALSE,"IRR";#N/A,#N/A,FALSE,"Proforma IS";#N/A,#N/A,FALSE,"Assumptions"}</definedName>
    <definedName name="ouighou" hidden="1">{"rfcjan",#N/A,FALSE,"Stats"}</definedName>
    <definedName name="Portion">MAX(IF(ISNUMBER('[5]Pricing Employee'!$BY1),'[5]Pricing Employee'!$BY1),IF(ISNUMBER('[5]Pricing Employee'!$BZ1),'[5]Pricing Employee'!$BZ1))</definedName>
    <definedName name="_xlnm.Print_Area" localSheetId="5">'F-1 Claims Svcs DDI Costs'!$A$1:$R$25</definedName>
    <definedName name="_xlnm.Print_Area" localSheetId="6">'F-2 Claims Svcs Ops Costs'!$A$1:$Z$35</definedName>
    <definedName name="_xlnm.Print_Area" localSheetId="7">'F-3 Claims Svcs DDI Pool Cost'!$A$1:$Q$28</definedName>
    <definedName name="_xlnm.Print_Area" localSheetId="8">'F-4 Claims Svcs Ops Pool Cost'!$A$1:$R$37</definedName>
    <definedName name="_xlnm.Print_Area" localSheetId="9">'G-1 Claims Svcs DDI Costs'!$A$1:$R$25</definedName>
    <definedName name="_xlnm.Print_Area" localSheetId="10">'G-2 Claims Svcs Ops Costs'!$A$1:$Z$35</definedName>
    <definedName name="_xlnm.Print_Area" localSheetId="11">'G-3 Claims Svcs DDI Pool Cost'!$A$1:$Q$28</definedName>
    <definedName name="_xlnm.Print_Area" localSheetId="12">'G-4 Claims Svcs Ops Pool Cost'!$A$1:$R$37</definedName>
    <definedName name="_xlnm.Print_Area" localSheetId="13">'H-1 Claims Svcs DDI Costs'!$A$1:$R$25</definedName>
    <definedName name="_xlnm.Print_Area" localSheetId="14">'H-2 Claims Svcs Ops Costs'!$A$1:$Z$35</definedName>
    <definedName name="_xlnm.Print_Area" localSheetId="15">'H-3 Claims Svcs DDI Pool Cost'!$A$1:$Q$28</definedName>
    <definedName name="_xlnm.Print_Area" localSheetId="16">'H-4 Claims Svcs Ops Pool Cost'!$A$1:$R$37</definedName>
    <definedName name="_xlnm.Print_Area" localSheetId="17">'I-1 Claims Svcs DDI Costs'!$A$1:$R$25</definedName>
    <definedName name="_xlnm.Print_Area" localSheetId="18">'I-2 Claims Svcs Ops Costs'!$A$1:$Z$35</definedName>
    <definedName name="_xlnm.Print_Area" localSheetId="19">'I-3 Claims Svcs DDI Pool Cost'!$A$1:$Q$28</definedName>
    <definedName name="_xlnm.Print_Area" localSheetId="20">'I-4 Claims Svcs Ops Pool Cost'!$A$1:$R$37</definedName>
    <definedName name="_xlnm.Print_Area" localSheetId="24">'M-1 Claims Svcs DDI Costs'!$A$1:$R$25</definedName>
    <definedName name="_xlnm.Print_Area" localSheetId="25">'M-2 Claims Svcs Ops Costs'!$A$1:$Z$35</definedName>
    <definedName name="_xlnm.Print_Area" localSheetId="26">'M-3 Claims Svcs DDI Pool Cost'!$A$1:$Q$28</definedName>
    <definedName name="_xlnm.Print_Area" localSheetId="27">'M-4 Claims Svcs Ops Pool Cost'!$A$1:$R$37</definedName>
    <definedName name="_xlnm.Print_Area" localSheetId="28">'Participating State'!$A$1:$P$22</definedName>
    <definedName name="_xlnm.Print_Area" localSheetId="0">'Sch A - Cost Summary'!$A$1:$C$55</definedName>
    <definedName name="_xlnm.Print_Area" localSheetId="1">'Sch B - DDI Pmnt Milestone'!$A$1:$G$87</definedName>
    <definedName name="_xlnm.Print_Area" localSheetId="2">'Sch C - Cost of Ops'!$A$1:$D$108</definedName>
    <definedName name="_xlnm.Print_Area" localSheetId="4">'Sch E - Resource Hourly Rates'!$A$1:$U$62</definedName>
    <definedName name="_xlnm.Print_Area" localSheetId="21">'Sch J - INT Service Types'!$A$1:$E$51</definedName>
    <definedName name="_xlnm.Print_Area" localSheetId="22">'Sch K - DDI Req Intg Svcs Pool'!$A$1:$F$29</definedName>
    <definedName name="_xlnm.Print_Area" localSheetId="23">'Sch L - Data Conversion Opt Yrs'!$A$1:$S$35</definedName>
    <definedName name="_xlnm.Print_Titles" localSheetId="5">'F-1 Claims Svcs DDI Costs'!$3:$4</definedName>
    <definedName name="_xlnm.Print_Titles" localSheetId="8">'F-4 Claims Svcs Ops Pool Cost'!$A:$B</definedName>
    <definedName name="_xlnm.Print_Titles" localSheetId="9">'G-1 Claims Svcs DDI Costs'!$3:$4</definedName>
    <definedName name="_xlnm.Print_Titles" localSheetId="12">'G-4 Claims Svcs Ops Pool Cost'!$A:$B</definedName>
    <definedName name="_xlnm.Print_Titles" localSheetId="13">'H-1 Claims Svcs DDI Costs'!$3:$4</definedName>
    <definedName name="_xlnm.Print_Titles" localSheetId="16">'H-4 Claims Svcs Ops Pool Cost'!$A:$B</definedName>
    <definedName name="_xlnm.Print_Titles" localSheetId="17">'I-1 Claims Svcs DDI Costs'!$3:$4</definedName>
    <definedName name="_xlnm.Print_Titles" localSheetId="20">'I-4 Claims Svcs Ops Pool Cost'!$A:$B</definedName>
    <definedName name="_xlnm.Print_Titles" localSheetId="24">'M-1 Claims Svcs DDI Costs'!$3:$4</definedName>
    <definedName name="_xlnm.Print_Titles" localSheetId="27">'M-4 Claims Svcs Ops Pool Cost'!$A:$B</definedName>
    <definedName name="_xlnm.Print_Titles" localSheetId="1">'Sch B - DDI Pmnt Milestone'!$1:$5</definedName>
    <definedName name="_xlnm.Print_Titles" localSheetId="2">'Sch C - Cost of Ops'!$1:$4</definedName>
    <definedName name="_xlnm.Print_Titles" localSheetId="3">'Sch D - Enhcmt Pool Hrs'!$1:$4</definedName>
    <definedName name="_xlnm.Print_Titles" localSheetId="4">'Sch E - Resource Hourly Rates'!$A:$A,'Sch E - Resource Hourly Rates'!$1:$5</definedName>
    <definedName name="_xlnm.Print_Titles" localSheetId="21">'Sch J - INT Service Types'!$1:$5</definedName>
    <definedName name="ProdSource">[7]Sheet1!$B$7:$B$8</definedName>
    <definedName name="q" hidden="1">{"rfcjan",#N/A,FALSE,"Stats"}</definedName>
    <definedName name="q1rename" hidden="1">{"rfcjan",#N/A,FALSE,"Stats"}</definedName>
    <definedName name="q2rename" hidden="1">{"rfcjan",#N/A,FALSE,"Stats"}</definedName>
    <definedName name="q3rename" hidden="1">{"rfcjan",#N/A,FALSE,"Stats"}</definedName>
    <definedName name="qrenam" hidden="1">{"rfcjan",#N/A,FALSE,"Stats"}</definedName>
    <definedName name="qtr1rename" hidden="1">{"rfcjan",#N/A,FALSE,"Stats"}</definedName>
    <definedName name="qtr3rename" hidden="1">{"rfcjan",#N/A,FALSE,"Stats"}</definedName>
    <definedName name="resources" hidden="1">{#N/A,#N/A,FALSE,"Assessment";#N/A,#N/A,FALSE,"Staffing";#N/A,#N/A,FALSE,"Hires";#N/A,#N/A,FALSE,"Assumptions"}</definedName>
    <definedName name="rwe" hidden="1">{#N/A,#N/A,FALSE,"Assessment";#N/A,#N/A,FALSE,"Staffing";#N/A,#N/A,FALSE,"Hires";#N/A,#N/A,FALSE,"Assumptions"}</definedName>
    <definedName name="sadf" hidden="1">{#N/A,#N/A,FALSE,"Assessment";#N/A,#N/A,FALSE,"Staffing";#N/A,#N/A,FALSE,"Hires";#N/A,#N/A,FALSE,"Assumptions"}</definedName>
    <definedName name="sd" hidden="1">{#N/A,#N/A,FALSE,"Membership";#N/A,#N/A,FALSE,"Membership cont";#N/A,#N/A,FALSE,"Info Source";#N/A,#N/A,FALSE,"Referral Source";#N/A,#N/A,FALSE,"Presenting";#N/A,#N/A,FALSE,"Case Disposition";#N/A,#N/A,FALSE,"Assessed";#N/A,#N/A,FALSE,"Telephone"}</definedName>
    <definedName name="sdf"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sdfaw" hidden="1">{#N/A,#N/A,FALSE,"TS";#N/A,#N/A,FALSE,"Combo";#N/A,#N/A,FALSE,"FAIR";#N/A,#N/A,FALSE,"RBC";#N/A,#N/A,FALSE,"xxxx";#N/A,#N/A,FALSE,"A_D";#N/A,#N/A,FALSE,"WACC";#N/A,#N/A,FALSE,"DCF";#N/A,#N/A,FALSE,"LBO";#N/A,#N/A,FALSE,"AcqMults";#N/A,#N/A,FALSE,"CompMults"}</definedName>
    <definedName name="sdg" hidden="1">{#N/A,#N/A,FALSE,"Telephone";#N/A,#N/A,FALSE,"Assessed (2)";#N/A,#N/A,FALSE,"Benefit Utilization";#N/A,#N/A,FALSE,"Case Disposition (2)";#N/A,#N/A,FALSE,"Presenting (2)";#N/A,#N/A,FALSE,"Referral Source";#N/A,#N/A,FALSE,"Info Source";#N/A,#N/A,FALSE,"Membership cont";#N/A,#N/A,FALSE,"Membership";#N/A,#N/A,FALSE,"Contents ";#N/A,#N/A,FALSE,"Cover Sheet"}</definedName>
    <definedName name="sdgf" hidden="1">{#N/A,#N/A,FALSE,"Telephone";#N/A,#N/A,FALSE,"Assessed (2)";#N/A,#N/A,FALSE,"Benefit Utilization";#N/A,#N/A,FALSE,"Case Disposition (2)";#N/A,#N/A,FALSE,"Presenting (2)";#N/A,#N/A,FALSE,"Referral Source";#N/A,#N/A,FALSE,"Info Source";#N/A,#N/A,FALSE,"Membership cont";#N/A,#N/A,FALSE,"Membership";#N/A,#N/A,FALSE,"Contents ";#N/A,#N/A,FALSE,"Cover Sheet"}</definedName>
    <definedName name="sdwe" hidden="1">{#N/A,#N/A,FALSE,"Membership";#N/A,#N/A,FALSE,"Membership cont";#N/A,#N/A,FALSE,"Info Source";#N/A,#N/A,FALSE,"Referral Source";#N/A,#N/A,FALSE,"Presenting";#N/A,#N/A,FALSE,"Case Disposition";#N/A,#N/A,FALSE,"Assessed";#N/A,#N/A,FALSE,"Telephone"}</definedName>
    <definedName name="staffing2" hidden="1">{#N/A,#N/A,FALSE,"Assessment";#N/A,#N/A,FALSE,"Staffing";#N/A,#N/A,FALSE,"Hires";#N/A,#N/A,FALSE,"Assumptions"}</definedName>
    <definedName name="Staffing3" hidden="1">{#N/A,#N/A,FALSE,"Assessment";#N/A,#N/A,FALSE,"Staffing";#N/A,#N/A,FALSE,"Hires";#N/A,#N/A,FALSE,"Assumptions"}</definedName>
    <definedName name="Start72" localSheetId="23">#REF!</definedName>
    <definedName name="Start72">#REF!</definedName>
    <definedName name="Start78" localSheetId="23">#REF!</definedName>
    <definedName name="Start78">#REF!</definedName>
    <definedName name="Start79" localSheetId="23">#REF!</definedName>
    <definedName name="Start79">#REF!</definedName>
    <definedName name="Start80" localSheetId="23">#REF!</definedName>
    <definedName name="Start80">#REF!</definedName>
    <definedName name="Start81" localSheetId="23">#REF!</definedName>
    <definedName name="Start81">#REF!</definedName>
    <definedName name="SUMMARY_BOOK" hidden="1">{"page1",#N/A,FALSE,"GIRLBO";"page2",#N/A,FALSE,"GIRLBO";"page3",#N/A,FALSE,"GIRLBO";"page4",#N/A,FALSE,"GIRLBO";"page5",#N/A,FALSE,"GIRLBO"}</definedName>
    <definedName name="suzan" hidden="1">{"testysht3",#N/A,FALSE,"Sheet3"}</definedName>
    <definedName name="t" hidden="1">{"rfcjan",#N/A,FALSE,"Stats"}</definedName>
    <definedName name="temp" hidden="1">{"rfcjan",#N/A,FALSE,"Stats"}</definedName>
    <definedName name="Temp_2" hidden="1">{#N/A,#N/A,FALSE,"Assessment";#N/A,#N/A,FALSE,"Staffing";#N/A,#N/A,FALSE,"Hires";#N/A,#N/A,FALSE,"Assumptions"}</definedName>
    <definedName name="Temp_3" hidden="1">{#N/A,#N/A,FALSE,"Assessment";#N/A,#N/A,FALSE,"Staffing";#N/A,#N/A,FALSE,"Hires";#N/A,#N/A,FALSE,"Assumptions"}</definedName>
    <definedName name="test3" hidden="1">{#N/A,#N/A,FALSE,"Membership";#N/A,#N/A,FALSE,"Membership cont";#N/A,#N/A,FALSE,"Info Source";#N/A,#N/A,FALSE,"Referral Source";#N/A,#N/A,FALSE,"Presenting";#N/A,#N/A,FALSE,"Case Disposition";#N/A,#N/A,FALSE,"Assessed";#N/A,#N/A,FALSE,"Telephone"}</definedName>
    <definedName name="Tmp" hidden="1">{"JANRDET",#N/A,FALSE,"detail"}</definedName>
    <definedName name="TotalDiscount">IF(ISNUMBER('[5]Pricing Employee'!$AJ1),'[5]Pricing Employee'!$AJ1,0)+IF(ISNUMBER('[5]Pricing Employee'!$AI1),'[5]Pricing Employee'!$AI1,0)</definedName>
    <definedName name="wer" hidden="1">{#N/A,#N/A,FALSE,"TS";#N/A,#N/A,FALSE,"Combo";#N/A,#N/A,FALSE,"FAIR";#N/A,#N/A,FALSE,"RBC";#N/A,#N/A,FALSE,"xxxx";#N/A,#N/A,FALSE,"A_D";#N/A,#N/A,FALSE,"WACC";#N/A,#N/A,FALSE,"DCF";#N/A,#N/A,FALSE,"LBO";#N/A,#N/A,FALSE,"AcqMults";#N/A,#N/A,FALSE,"CompMults"}</definedName>
    <definedName name="werasfd" hidden="1">{#N/A,#N/A,FALSE,"Assessment";#N/A,#N/A,FALSE,"Staffing";#N/A,#N/A,FALSE,"Hires";#N/A,#N/A,FALSE,"Assumptions"}</definedName>
    <definedName name="wjg" hidden="1">{"rfcjan",#N/A,FALSE,"Stats"}</definedName>
    <definedName name="wrb2rename" hidden="1">{"rfcjan",#N/A,FALSE,"Stats"}</definedName>
    <definedName name="wrkbk2" hidden="1">{"rfcjan",#N/A,FALSE,"Stats"}</definedName>
    <definedName name="wrkbk2rename" hidden="1">{"rfcjan",#N/A,FALSE,"Stats"}</definedName>
    <definedName name="wrn.2000._.Budge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_.Shor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Aging._.and._.Trend._.Analysis." hidden="1">{#N/A,#N/A,FALSE,"Aging Summary";#N/A,#N/A,FALSE,"Ratio Analysis";#N/A,#N/A,FALSE,"Test 120 Day Accts";#N/A,#N/A,FALSE,"Tickmarks"}</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asic._.Report." hidden="1">{#N/A,#N/A,FALSE,"New Depr Sch-150% DB";#N/A,#N/A,FALSE,"Cash Flows RLP";#N/A,#N/A,FALSE,"IRR";#N/A,#N/A,FALSE,"Proforma IS";#N/A,#N/A,FALSE,"Assumptions"}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lete._.Report." hidden="1">{#N/A,#N/A,FALSE,"Assumptions";#N/A,#N/A,FALSE,"Proforma IS";#N/A,#N/A,FALSE,"Cash Flows RLP";#N/A,#N/A,FALSE,"IRR";#N/A,#N/A,FALSE,"New Depr Sch-150% DB";#N/A,#N/A,FALSE,"Comments"}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JANR2." hidden="1">{"rfcjan",#N/A,FALSE,"Stats"}</definedName>
    <definedName name="wrn.JANR2.rename" hidden="1">{"rfcjan",#N/A,FALSE,"Stats"}</definedName>
    <definedName name="wrn.JANRD." hidden="1">{"JANRDET",#N/A,FALSE,"detail"}</definedName>
    <definedName name="wrn.MONTHLY._.BILLING._.LIST." hidden="1">{#N/A,#N/A,TRUE,"DATA"}</definedName>
    <definedName name="wrn.print." hidden="1">{#N/A,#N/A,FALSE,"Japan 2003";#N/A,#N/A,FALSE,"Sheet2"}</definedName>
    <definedName name="wrn.Q3._.Prof._.Serv._.Summary." hidden="1">{"Professional Service Summary",#N/A,FALSE,"Q3 Prof Serv"}</definedName>
    <definedName name="wrn.Q3._.Professional._.service._.detail." hidden="1">{"Professional Service Detail",#N/A,FALSE,"Q3 Prof Serv"}</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ports." hidden="1">{#N/A,#N/A,FALSE,"Membership";#N/A,#N/A,FALSE,"Membership cont";#N/A,#N/A,FALSE,"Info Source";#N/A,#N/A,FALSE,"Referral Source";#N/A,#N/A,FALSE,"Presenting";#N/A,#N/A,FALSE,"Case Disposition";#N/A,#N/A,FALSE,"Assessed";#N/A,#N/A,FALSE,"Telephone"}</definedName>
    <definedName name="wrn.Staff._.and._.Department._.Summaries." hidden="1">{"Staff and Department Summaries",#N/A,FALSE,"Staff Revenue + Comp"}</definedName>
    <definedName name="wrn.Staff._.Detail." hidden="1">{"Staff Detail",#N/A,FALSE,"Staff Revenue + Comp"}</definedName>
    <definedName name="wrn.Staffing1" hidden="1">{#N/A,#N/A,FALSE,"Assessment";#N/A,#N/A,FALSE,"Staffing";#N/A,#N/A,FALSE,"Hires";#N/A,#N/A,FALSE,"Assumptions"}</definedName>
    <definedName name="wrn.test" hidden="1">{"testysht3",#N/A,FALSE,"Sheet3"}</definedName>
    <definedName name="wrn.test." hidden="1">{"testysht3",#N/A,FALSE,"Sheet3"}</definedName>
    <definedName name="wrn.test.rename" hidden="1">{"testysht3",#N/A,FALSE,"Sheet3"}</definedName>
    <definedName name="wrn1.rename" hidden="1">{"rfcjan",#N/A,FALSE,"Stats"}</definedName>
    <definedName name="wrn10.rename" hidden="1">{"rfcjan",#N/A,FALSE,"Stats"}</definedName>
    <definedName name="wrn11.rename" hidden="1">{"JANRDET",#N/A,FALSE,"detail"}</definedName>
    <definedName name="wrn12.rename" hidden="1">{"testysht3",#N/A,FALSE,"Sheet3"}</definedName>
    <definedName name="wrn14.rename" hidden="1">{"rfcjan",#N/A,FALSE,"Stats"}</definedName>
    <definedName name="wrn15.rename" hidden="1">{"JANRDET",#N/A,FALSE,"detail"}</definedName>
    <definedName name="wrn16.rename" hidden="1">{"testysht3",#N/A,FALSE,"Sheet3"}</definedName>
    <definedName name="wrn2.rename" hidden="1">{"rfcjan",#N/A,FALSE,"Stats"}</definedName>
    <definedName name="wrn20.rename" hidden="1">{"rfcjan",#N/A,FALSE,"Stats"}</definedName>
    <definedName name="wrn21.rename" hidden="1">{"JANRDET",#N/A,FALSE,"detail"}</definedName>
    <definedName name="wrn22.rename" hidden="1">{"testysht3",#N/A,FALSE,"Sheet3"}</definedName>
    <definedName name="wrn3.rename" hidden="1">{"rfcjan",#N/A,FALSE,"Stats"}</definedName>
    <definedName name="wrn4.rename" hidden="1">{"testysht3",#N/A,FALSE,"Sheet3"}</definedName>
    <definedName name="wrnjan2" hidden="1">{"JANRDET",#N/A,FALSE,"detail"}</definedName>
    <definedName name="wrnjan2.rename" hidden="1">{"JANRDET",#N/A,FALSE,"detail"}</definedName>
    <definedName name="wrnjan3" hidden="1">{"JANRDET",#N/A,FALSE,"detail"}</definedName>
    <definedName name="wrnjan3.rename" hidden="1">{"JANRDET",#N/A,FALSE,"detail"}</definedName>
    <definedName name="wrnjanr2" hidden="1">{"rfcjan",#N/A,FALSE,"Stats"}</definedName>
    <definedName name="wrnjanr2.rename" hidden="1">{"rfcjan",#N/A,FALSE,"Stats"}</definedName>
    <definedName name="wrnjanr22" hidden="1">{"rfcjan",#N/A,FALSE,"Stats"}</definedName>
    <definedName name="wrnjanr22.rename" hidden="1">{"rfcjan",#N/A,FALSE,"Stats"}</definedName>
    <definedName name="wrnjanrd2" hidden="1">{"JANRDET",#N/A,FALSE,"detail"}</definedName>
    <definedName name="wrnjanrd2.rename" hidden="1">{"JANRDET",#N/A,FALSE,"detail"}</definedName>
    <definedName name="wrnjanrd3" hidden="1">{"JANRDET",#N/A,FALSE,"detail"}</definedName>
    <definedName name="wrnjanrd3.rename" hidden="1">{"JANRDET",#N/A,FALSE,"detail"}</definedName>
    <definedName name="wrnjj" hidden="1">{"JANRDET",#N/A,FALSE,"detail"}</definedName>
    <definedName name="wrntest" hidden="1">{"testysht3",#N/A,FALSE,"Sheet3"}</definedName>
    <definedName name="wrntest2" hidden="1">{"testysht3",#N/A,FALSE,"Sheet3"}</definedName>
    <definedName name="wrntest3" hidden="1">{"testysht3",#N/A,FALSE,"Sheet3"}</definedName>
    <definedName name="wrntest4" hidden="1">{"testysht3",#N/A,FALSE,"Sheet3"}</definedName>
    <definedName name="wrntt" hidden="1">{"testysht3",#N/A,FALSE,"Sheet3"}</definedName>
    <definedName name="wrnUJANRD.rename" hidden="1">{"JANRDET",#N/A,FALSE,"detail"}</definedName>
    <definedName name="xyz" hidden="1">{"rfcjan",#N/A,FALSE,"Stats"}</definedName>
    <definedName name="zzzz" hidden="1">{"rfcjan",#N/A,FALSE,"Stats"}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1" i="38" l="1"/>
  <c r="D81" i="38"/>
  <c r="C81" i="38"/>
  <c r="B81" i="38"/>
  <c r="F79" i="38"/>
  <c r="O7" i="71"/>
  <c r="P11" i="75" s="1"/>
  <c r="M7" i="71"/>
  <c r="N11" i="74" s="1"/>
  <c r="K7" i="71"/>
  <c r="L11" i="75" s="1"/>
  <c r="I7" i="71"/>
  <c r="J11" i="74" s="1"/>
  <c r="G7" i="71"/>
  <c r="H11" i="75" s="1"/>
  <c r="E7" i="71"/>
  <c r="F11" i="74" s="1"/>
  <c r="C7" i="71"/>
  <c r="D11" i="75" s="1"/>
  <c r="J11" i="75" l="1"/>
  <c r="F11" i="75"/>
  <c r="N11" i="75"/>
  <c r="D11" i="74"/>
  <c r="H11" i="74"/>
  <c r="L11" i="74"/>
  <c r="P11" i="74"/>
  <c r="K10" i="72"/>
  <c r="G10" i="72"/>
  <c r="O10" i="72"/>
  <c r="F81" i="38"/>
  <c r="B85" i="38" s="1"/>
  <c r="E11" i="73"/>
  <c r="K11" i="73"/>
  <c r="W11" i="73"/>
  <c r="E10" i="72"/>
  <c r="I10" i="72"/>
  <c r="M10" i="72"/>
  <c r="Q10" i="72"/>
  <c r="H11" i="73"/>
  <c r="N11" i="73"/>
  <c r="T11" i="73"/>
  <c r="Q11" i="73"/>
  <c r="H11" i="66"/>
  <c r="F11" i="66"/>
  <c r="D11" i="66"/>
  <c r="H11" i="65"/>
  <c r="F11" i="65"/>
  <c r="D11" i="65"/>
  <c r="C82" i="38" l="1"/>
  <c r="B82" i="38"/>
  <c r="E82" i="38"/>
  <c r="D82" i="38"/>
  <c r="B28" i="75"/>
  <c r="B27" i="75"/>
  <c r="P13" i="75"/>
  <c r="P14" i="75" s="1"/>
  <c r="P15" i="75" s="1"/>
  <c r="N13" i="75"/>
  <c r="L13" i="75"/>
  <c r="J13" i="75"/>
  <c r="J14" i="75" s="1"/>
  <c r="H13" i="75"/>
  <c r="F13" i="75"/>
  <c r="F14" i="75" s="1"/>
  <c r="F15" i="75" s="1"/>
  <c r="F16" i="75" s="1"/>
  <c r="D13" i="75"/>
  <c r="D14" i="75" s="1"/>
  <c r="B20" i="74"/>
  <c r="B19" i="74"/>
  <c r="N13" i="74"/>
  <c r="J13" i="74"/>
  <c r="W13" i="73"/>
  <c r="W14" i="73" s="1"/>
  <c r="W15" i="73" s="1"/>
  <c r="W16" i="73" s="1"/>
  <c r="W17" i="73" s="1"/>
  <c r="W18" i="73" s="1"/>
  <c r="W19" i="73" s="1"/>
  <c r="W20" i="73" s="1"/>
  <c r="W21" i="73" s="1"/>
  <c r="B28" i="73"/>
  <c r="B27" i="73"/>
  <c r="C14" i="73"/>
  <c r="T13" i="73"/>
  <c r="T14" i="73" s="1"/>
  <c r="T15" i="73" s="1"/>
  <c r="N13" i="73"/>
  <c r="N14" i="73" s="1"/>
  <c r="N15" i="73" s="1"/>
  <c r="N16" i="73" s="1"/>
  <c r="N17" i="73" s="1"/>
  <c r="N18" i="73" s="1"/>
  <c r="N19" i="73" s="1"/>
  <c r="N20" i="73" s="1"/>
  <c r="N21" i="73" s="1"/>
  <c r="H13" i="73"/>
  <c r="H14" i="73" s="1"/>
  <c r="H15" i="73" s="1"/>
  <c r="H16" i="73" s="1"/>
  <c r="H17" i="73" s="1"/>
  <c r="B19" i="72"/>
  <c r="B18" i="72"/>
  <c r="Q12" i="72"/>
  <c r="O12" i="72"/>
  <c r="M12" i="72"/>
  <c r="K12" i="72"/>
  <c r="I12" i="72"/>
  <c r="G12" i="72"/>
  <c r="E12" i="72"/>
  <c r="F82" i="38" l="1"/>
  <c r="E13" i="73"/>
  <c r="E14" i="73" s="1"/>
  <c r="E15" i="73" s="1"/>
  <c r="E16" i="73" s="1"/>
  <c r="E17" i="73" s="1"/>
  <c r="E18" i="73" s="1"/>
  <c r="E19" i="73" s="1"/>
  <c r="E20" i="73" s="1"/>
  <c r="E21" i="73" s="1"/>
  <c r="K13" i="73"/>
  <c r="K14" i="73" s="1"/>
  <c r="K15" i="73" s="1"/>
  <c r="K16" i="73" s="1"/>
  <c r="K17" i="73" s="1"/>
  <c r="K18" i="73" s="1"/>
  <c r="K19" i="73" s="1"/>
  <c r="K20" i="73" s="1"/>
  <c r="K21" i="73" s="1"/>
  <c r="Q13" i="73"/>
  <c r="Q14" i="73" s="1"/>
  <c r="Q15" i="73" s="1"/>
  <c r="Q16" i="73" s="1"/>
  <c r="Q17" i="73" s="1"/>
  <c r="Q18" i="73" s="1"/>
  <c r="Q19" i="73" s="1"/>
  <c r="Q20" i="73" s="1"/>
  <c r="Q21" i="73" s="1"/>
  <c r="B20" i="72"/>
  <c r="B21" i="72" s="1"/>
  <c r="B22" i="72" s="1"/>
  <c r="D12" i="72" s="1"/>
  <c r="C13" i="72" s="1"/>
  <c r="B29" i="73"/>
  <c r="B30" i="73" s="1"/>
  <c r="B31" i="73" s="1"/>
  <c r="D14" i="73" s="1"/>
  <c r="B29" i="75"/>
  <c r="B30" i="75" s="1"/>
  <c r="B31" i="75" s="1"/>
  <c r="J15" i="75"/>
  <c r="J16" i="75" s="1"/>
  <c r="D15" i="75"/>
  <c r="D16" i="75" s="1"/>
  <c r="D17" i="75" s="1"/>
  <c r="D18" i="75" s="1"/>
  <c r="H18" i="73"/>
  <c r="H19" i="73" s="1"/>
  <c r="H20" i="73" s="1"/>
  <c r="H21" i="73" s="1"/>
  <c r="T16" i="73"/>
  <c r="T17" i="73" s="1"/>
  <c r="L14" i="75"/>
  <c r="P16" i="75"/>
  <c r="C15" i="73"/>
  <c r="F17" i="75"/>
  <c r="N14" i="75"/>
  <c r="H14" i="75"/>
  <c r="P13" i="74"/>
  <c r="L13" i="74"/>
  <c r="H13" i="74"/>
  <c r="D13" i="74"/>
  <c r="F13" i="74"/>
  <c r="B21" i="74"/>
  <c r="B22" i="74" s="1"/>
  <c r="B23" i="74" s="1"/>
  <c r="C67" i="38"/>
  <c r="D67" i="38"/>
  <c r="E67" i="38"/>
  <c r="C53" i="38"/>
  <c r="D53" i="38"/>
  <c r="E53" i="38"/>
  <c r="C39" i="38"/>
  <c r="D39" i="38"/>
  <c r="E39" i="38"/>
  <c r="D13" i="73" l="1"/>
  <c r="D15" i="73"/>
  <c r="C16" i="73"/>
  <c r="P17" i="75"/>
  <c r="F18" i="75"/>
  <c r="H15" i="75"/>
  <c r="N15" i="75"/>
  <c r="D19" i="75"/>
  <c r="L15" i="75"/>
  <c r="J17" i="75"/>
  <c r="T18" i="73"/>
  <c r="E24" i="38"/>
  <c r="D24" i="38"/>
  <c r="C24" i="38"/>
  <c r="N16" i="75" l="1"/>
  <c r="T19" i="73"/>
  <c r="D20" i="75"/>
  <c r="C17" i="73"/>
  <c r="D16" i="73"/>
  <c r="P18" i="75"/>
  <c r="L16" i="75"/>
  <c r="J18" i="75"/>
  <c r="H16" i="75"/>
  <c r="F19" i="75"/>
  <c r="B66" i="41"/>
  <c r="B65" i="41"/>
  <c r="B28" i="58"/>
  <c r="B27" i="58"/>
  <c r="B26" i="53"/>
  <c r="B25" i="53"/>
  <c r="B28" i="70"/>
  <c r="B27" i="70"/>
  <c r="B20" i="69"/>
  <c r="B19" i="69"/>
  <c r="B28" i="68"/>
  <c r="B27" i="68"/>
  <c r="B19" i="67"/>
  <c r="B18" i="67"/>
  <c r="B28" i="66"/>
  <c r="B27" i="66"/>
  <c r="B20" i="65"/>
  <c r="B19" i="65"/>
  <c r="B28" i="64"/>
  <c r="B27" i="64"/>
  <c r="B19" i="63"/>
  <c r="B18" i="63"/>
  <c r="B28" i="62"/>
  <c r="B27" i="62"/>
  <c r="B20" i="61"/>
  <c r="B19" i="61"/>
  <c r="B28" i="60"/>
  <c r="B27" i="60"/>
  <c r="B19" i="59"/>
  <c r="B18" i="59"/>
  <c r="B28" i="27"/>
  <c r="B27" i="27"/>
  <c r="B20" i="26"/>
  <c r="B19" i="26"/>
  <c r="B28" i="21"/>
  <c r="B27" i="21"/>
  <c r="B19" i="25"/>
  <c r="B18" i="25"/>
  <c r="B10" i="71"/>
  <c r="B11" i="71" s="1"/>
  <c r="B12" i="71" s="1"/>
  <c r="N11" i="65" l="1"/>
  <c r="N11" i="66"/>
  <c r="P11" i="66"/>
  <c r="P11" i="65"/>
  <c r="J11" i="65"/>
  <c r="J11" i="66"/>
  <c r="L11" i="66"/>
  <c r="L11" i="65"/>
  <c r="L11" i="70"/>
  <c r="L11" i="62"/>
  <c r="L11" i="27"/>
  <c r="L11" i="69"/>
  <c r="L11" i="61"/>
  <c r="L11" i="26"/>
  <c r="F11" i="69"/>
  <c r="F11" i="61"/>
  <c r="F11" i="26"/>
  <c r="F11" i="70"/>
  <c r="F11" i="62"/>
  <c r="F11" i="27"/>
  <c r="J11" i="69"/>
  <c r="J11" i="61"/>
  <c r="J11" i="26"/>
  <c r="J11" i="70"/>
  <c r="J11" i="62"/>
  <c r="J11" i="27"/>
  <c r="D11" i="70"/>
  <c r="D11" i="62"/>
  <c r="D11" i="27"/>
  <c r="D11" i="69"/>
  <c r="D11" i="61"/>
  <c r="D11" i="26"/>
  <c r="H11" i="70"/>
  <c r="H11" i="62"/>
  <c r="H11" i="27"/>
  <c r="H11" i="69"/>
  <c r="H11" i="61"/>
  <c r="H11" i="26"/>
  <c r="N11" i="69"/>
  <c r="N11" i="61"/>
  <c r="N11" i="26"/>
  <c r="N11" i="70"/>
  <c r="N11" i="62"/>
  <c r="N11" i="27"/>
  <c r="P11" i="70"/>
  <c r="P11" i="62"/>
  <c r="P11" i="27"/>
  <c r="P11" i="69"/>
  <c r="P11" i="61"/>
  <c r="P11" i="26"/>
  <c r="G13" i="74"/>
  <c r="G14" i="74" s="1"/>
  <c r="H12" i="72"/>
  <c r="H13" i="72" s="1"/>
  <c r="I10" i="25"/>
  <c r="J12" i="72"/>
  <c r="J13" i="72" s="1"/>
  <c r="I13" i="74"/>
  <c r="I14" i="74" s="1"/>
  <c r="K10" i="25"/>
  <c r="K13" i="74"/>
  <c r="K14" i="74" s="1"/>
  <c r="L12" i="72"/>
  <c r="L13" i="72" s="1"/>
  <c r="M10" i="25"/>
  <c r="M13" i="74"/>
  <c r="M14" i="74" s="1"/>
  <c r="N12" i="72"/>
  <c r="N13" i="72" s="1"/>
  <c r="Q10" i="25"/>
  <c r="R12" i="72"/>
  <c r="R13" i="72" s="1"/>
  <c r="Q13" i="74"/>
  <c r="Q14" i="74" s="1"/>
  <c r="E10" i="25"/>
  <c r="E13" i="74"/>
  <c r="E14" i="74" s="1"/>
  <c r="F12" i="72"/>
  <c r="F13" i="72" s="1"/>
  <c r="O10" i="25"/>
  <c r="P12" i="72"/>
  <c r="P13" i="72" s="1"/>
  <c r="O13" i="74"/>
  <c r="O14" i="74" s="1"/>
  <c r="G19" i="75"/>
  <c r="F20" i="75"/>
  <c r="P19" i="75"/>
  <c r="Q18" i="75"/>
  <c r="J19" i="75"/>
  <c r="H17" i="75"/>
  <c r="N17" i="75"/>
  <c r="T20" i="73"/>
  <c r="U19" i="73"/>
  <c r="V19" i="73" s="1"/>
  <c r="L17" i="75"/>
  <c r="D17" i="73"/>
  <c r="C18" i="73"/>
  <c r="E20" i="75"/>
  <c r="D21" i="75"/>
  <c r="E21" i="75" s="1"/>
  <c r="G10" i="25"/>
  <c r="G11" i="58"/>
  <c r="K11" i="21"/>
  <c r="W11" i="21"/>
  <c r="E10" i="59"/>
  <c r="M10" i="59"/>
  <c r="H11" i="60"/>
  <c r="T11" i="60"/>
  <c r="I10" i="63"/>
  <c r="Q10" i="63"/>
  <c r="H11" i="64"/>
  <c r="T11" i="64"/>
  <c r="E10" i="67"/>
  <c r="M10" i="67"/>
  <c r="N11" i="68"/>
  <c r="I11" i="58"/>
  <c r="Q11" i="58"/>
  <c r="N11" i="21"/>
  <c r="G10" i="59"/>
  <c r="O10" i="59"/>
  <c r="K11" i="60"/>
  <c r="W11" i="60"/>
  <c r="K10" i="63"/>
  <c r="K11" i="64"/>
  <c r="W11" i="64"/>
  <c r="G10" i="67"/>
  <c r="O10" i="67"/>
  <c r="E11" i="68"/>
  <c r="Q11" i="68"/>
  <c r="K11" i="58"/>
  <c r="E11" i="21"/>
  <c r="Q11" i="21"/>
  <c r="I10" i="59"/>
  <c r="Q10" i="59"/>
  <c r="N11" i="60"/>
  <c r="E10" i="63"/>
  <c r="M10" i="63"/>
  <c r="N11" i="64"/>
  <c r="I10" i="67"/>
  <c r="Q10" i="67"/>
  <c r="H11" i="68"/>
  <c r="T11" i="68"/>
  <c r="E11" i="58"/>
  <c r="M11" i="58"/>
  <c r="H11" i="21"/>
  <c r="T11" i="21"/>
  <c r="K10" i="59"/>
  <c r="E11" i="60"/>
  <c r="Q11" i="60"/>
  <c r="G10" i="63"/>
  <c r="O10" i="63"/>
  <c r="E11" i="64"/>
  <c r="Q11" i="64"/>
  <c r="K10" i="67"/>
  <c r="K11" i="68"/>
  <c r="W11" i="68"/>
  <c r="O11" i="58"/>
  <c r="B29" i="70"/>
  <c r="B30" i="70" s="1"/>
  <c r="B31" i="70" s="1"/>
  <c r="B21" i="69"/>
  <c r="B22" i="69" s="1"/>
  <c r="B23" i="69" s="1"/>
  <c r="H13" i="68"/>
  <c r="H14" i="68" s="1"/>
  <c r="B29" i="68"/>
  <c r="B30" i="68" s="1"/>
  <c r="B31" i="68" s="1"/>
  <c r="D13" i="68" s="1"/>
  <c r="N13" i="68"/>
  <c r="B20" i="67"/>
  <c r="B21" i="67" s="1"/>
  <c r="B22" i="67" s="1"/>
  <c r="D12" i="67" s="1"/>
  <c r="C13" i="67" s="1"/>
  <c r="Q12" i="67"/>
  <c r="O12" i="67"/>
  <c r="M12" i="67"/>
  <c r="K12" i="67"/>
  <c r="I12" i="67"/>
  <c r="G12" i="67"/>
  <c r="E12" i="67"/>
  <c r="B29" i="66"/>
  <c r="B30" i="66" s="1"/>
  <c r="B31" i="66" s="1"/>
  <c r="B21" i="65"/>
  <c r="B22" i="65" s="1"/>
  <c r="B23" i="65" s="1"/>
  <c r="B29" i="64"/>
  <c r="B30" i="64" s="1"/>
  <c r="B31" i="64" s="1"/>
  <c r="D13" i="64" s="1"/>
  <c r="B20" i="63"/>
  <c r="B21" i="63" s="1"/>
  <c r="B22" i="63" s="1"/>
  <c r="D12" i="63" s="1"/>
  <c r="C13" i="63" s="1"/>
  <c r="B29" i="62"/>
  <c r="B30" i="62" s="1"/>
  <c r="B31" i="62" s="1"/>
  <c r="B21" i="61"/>
  <c r="B22" i="61" s="1"/>
  <c r="B23" i="61" s="1"/>
  <c r="B29" i="60"/>
  <c r="B30" i="60" s="1"/>
  <c r="B31" i="60" s="1"/>
  <c r="B20" i="59"/>
  <c r="B21" i="59" s="1"/>
  <c r="B22" i="59" s="1"/>
  <c r="D12" i="59" s="1"/>
  <c r="C13" i="59" s="1"/>
  <c r="Q12" i="59"/>
  <c r="O12" i="59"/>
  <c r="M12" i="59"/>
  <c r="K12" i="59"/>
  <c r="I12" i="59"/>
  <c r="G12" i="59"/>
  <c r="E12" i="59"/>
  <c r="T13" i="68" l="1"/>
  <c r="T14" i="68" s="1"/>
  <c r="O13" i="60"/>
  <c r="P13" i="60" s="1"/>
  <c r="U13" i="60"/>
  <c r="V13" i="60" s="1"/>
  <c r="I15" i="62"/>
  <c r="C15" i="72"/>
  <c r="O13" i="73"/>
  <c r="P13" i="73" s="1"/>
  <c r="O20" i="73"/>
  <c r="P20" i="73" s="1"/>
  <c r="O18" i="73"/>
  <c r="P18" i="73" s="1"/>
  <c r="O15" i="73"/>
  <c r="P15" i="73" s="1"/>
  <c r="O17" i="73"/>
  <c r="P17" i="73" s="1"/>
  <c r="O21" i="73"/>
  <c r="P21" i="73" s="1"/>
  <c r="O14" i="73"/>
  <c r="P14" i="73" s="1"/>
  <c r="O19" i="73"/>
  <c r="P19" i="73" s="1"/>
  <c r="O16" i="73"/>
  <c r="P16" i="73" s="1"/>
  <c r="L21" i="73"/>
  <c r="M21" i="73" s="1"/>
  <c r="L14" i="73"/>
  <c r="M14" i="73" s="1"/>
  <c r="L18" i="73"/>
  <c r="M18" i="73" s="1"/>
  <c r="L20" i="73"/>
  <c r="M20" i="73" s="1"/>
  <c r="L15" i="73"/>
  <c r="M15" i="73" s="1"/>
  <c r="L16" i="73"/>
  <c r="M16" i="73" s="1"/>
  <c r="L19" i="73"/>
  <c r="M19" i="73" s="1"/>
  <c r="L13" i="73"/>
  <c r="M13" i="73" s="1"/>
  <c r="L17" i="73"/>
  <c r="M17" i="73" s="1"/>
  <c r="I13" i="70"/>
  <c r="O13" i="75"/>
  <c r="O14" i="75"/>
  <c r="O15" i="75"/>
  <c r="E16" i="75"/>
  <c r="E13" i="75"/>
  <c r="E14" i="75"/>
  <c r="E17" i="75"/>
  <c r="E18" i="75"/>
  <c r="E15" i="75"/>
  <c r="E19" i="75"/>
  <c r="Q13" i="75"/>
  <c r="Q15" i="75"/>
  <c r="Q14" i="75"/>
  <c r="Q16" i="75"/>
  <c r="Q17" i="75"/>
  <c r="R18" i="73"/>
  <c r="S18" i="73" s="1"/>
  <c r="R14" i="73"/>
  <c r="S14" i="73" s="1"/>
  <c r="R16" i="73"/>
  <c r="S16" i="73" s="1"/>
  <c r="R21" i="73"/>
  <c r="S21" i="73" s="1"/>
  <c r="R17" i="73"/>
  <c r="S17" i="73" s="1"/>
  <c r="R20" i="73"/>
  <c r="S20" i="73" s="1"/>
  <c r="R13" i="73"/>
  <c r="S13" i="73" s="1"/>
  <c r="R19" i="73"/>
  <c r="S19" i="73" s="1"/>
  <c r="R15" i="73"/>
  <c r="S15" i="73" s="1"/>
  <c r="G16" i="75"/>
  <c r="G13" i="75"/>
  <c r="G14" i="75"/>
  <c r="G15" i="75"/>
  <c r="G17" i="75"/>
  <c r="G18" i="75"/>
  <c r="X20" i="73"/>
  <c r="Y20" i="73" s="1"/>
  <c r="X18" i="73"/>
  <c r="Y18" i="73" s="1"/>
  <c r="X17" i="73"/>
  <c r="Y17" i="73" s="1"/>
  <c r="X21" i="73"/>
  <c r="Y21" i="73" s="1"/>
  <c r="X16" i="73"/>
  <c r="Y16" i="73" s="1"/>
  <c r="X13" i="73"/>
  <c r="Y13" i="73" s="1"/>
  <c r="X15" i="73"/>
  <c r="Y15" i="73" s="1"/>
  <c r="X14" i="73"/>
  <c r="Y14" i="73" s="1"/>
  <c r="X19" i="73"/>
  <c r="Y19" i="73" s="1"/>
  <c r="M13" i="75"/>
  <c r="M14" i="75"/>
  <c r="M15" i="75"/>
  <c r="K14" i="75"/>
  <c r="K13" i="75"/>
  <c r="K15" i="75"/>
  <c r="K16" i="75"/>
  <c r="K17" i="75"/>
  <c r="I13" i="75"/>
  <c r="I14" i="75"/>
  <c r="I15" i="75"/>
  <c r="G13" i="70"/>
  <c r="O13" i="70"/>
  <c r="K18" i="75"/>
  <c r="U15" i="73"/>
  <c r="V15" i="73" s="1"/>
  <c r="U14" i="73"/>
  <c r="V14" i="73" s="1"/>
  <c r="U16" i="73"/>
  <c r="V16" i="73" s="1"/>
  <c r="U13" i="73"/>
  <c r="V13" i="73" s="1"/>
  <c r="U17" i="73"/>
  <c r="V17" i="73" s="1"/>
  <c r="U18" i="73"/>
  <c r="V18" i="73" s="1"/>
  <c r="C16" i="74"/>
  <c r="M16" i="75"/>
  <c r="O16" i="75"/>
  <c r="I16" i="75"/>
  <c r="F20" i="73"/>
  <c r="G20" i="73" s="1"/>
  <c r="F16" i="73"/>
  <c r="G16" i="73" s="1"/>
  <c r="F18" i="73"/>
  <c r="G18" i="73" s="1"/>
  <c r="F13" i="73"/>
  <c r="G13" i="73" s="1"/>
  <c r="F14" i="73"/>
  <c r="G14" i="73" s="1"/>
  <c r="F19" i="73"/>
  <c r="G19" i="73" s="1"/>
  <c r="F15" i="73"/>
  <c r="G15" i="73" s="1"/>
  <c r="F21" i="73"/>
  <c r="G21" i="73" s="1"/>
  <c r="F17" i="73"/>
  <c r="G17" i="73" s="1"/>
  <c r="I14" i="73"/>
  <c r="J14" i="73" s="1"/>
  <c r="I16" i="73"/>
  <c r="J16" i="73" s="1"/>
  <c r="I15" i="73"/>
  <c r="J15" i="73" s="1"/>
  <c r="I17" i="73"/>
  <c r="J17" i="73" s="1"/>
  <c r="I13" i="73"/>
  <c r="J13" i="73" s="1"/>
  <c r="I19" i="73"/>
  <c r="J19" i="73" s="1"/>
  <c r="I18" i="73"/>
  <c r="J18" i="73" s="1"/>
  <c r="I20" i="73"/>
  <c r="J20" i="73" s="1"/>
  <c r="I21" i="73"/>
  <c r="J21" i="73" s="1"/>
  <c r="M17" i="75"/>
  <c r="L18" i="75"/>
  <c r="N18" i="75"/>
  <c r="O17" i="75"/>
  <c r="I17" i="75"/>
  <c r="H18" i="75"/>
  <c r="P20" i="75"/>
  <c r="Q19" i="75"/>
  <c r="T21" i="73"/>
  <c r="U21" i="73" s="1"/>
  <c r="V21" i="73" s="1"/>
  <c r="U20" i="73"/>
  <c r="V20" i="73" s="1"/>
  <c r="C19" i="73"/>
  <c r="D18" i="73"/>
  <c r="K19" i="75"/>
  <c r="J20" i="75"/>
  <c r="G20" i="75"/>
  <c r="F21" i="75"/>
  <c r="G21" i="75" s="1"/>
  <c r="E13" i="69"/>
  <c r="E14" i="69" s="1"/>
  <c r="G13" i="69"/>
  <c r="G14" i="69" s="1"/>
  <c r="O13" i="69"/>
  <c r="O14" i="69" s="1"/>
  <c r="K13" i="69"/>
  <c r="K14" i="69" s="1"/>
  <c r="U14" i="68"/>
  <c r="V14" i="68" s="1"/>
  <c r="D21" i="68"/>
  <c r="P12" i="67"/>
  <c r="P13" i="67" s="1"/>
  <c r="H12" i="67"/>
  <c r="H13" i="67" s="1"/>
  <c r="L12" i="67"/>
  <c r="L13" i="67" s="1"/>
  <c r="I13" i="64"/>
  <c r="J13" i="64" s="1"/>
  <c r="U13" i="64"/>
  <c r="V13" i="64" s="1"/>
  <c r="D21" i="64"/>
  <c r="L12" i="63"/>
  <c r="L13" i="63" s="1"/>
  <c r="J12" i="63"/>
  <c r="J13" i="63" s="1"/>
  <c r="R12" i="63"/>
  <c r="R13" i="63" s="1"/>
  <c r="F12" i="63"/>
  <c r="F13" i="63" s="1"/>
  <c r="N12" i="63"/>
  <c r="N13" i="63" s="1"/>
  <c r="H12" i="63"/>
  <c r="H13" i="63" s="1"/>
  <c r="P12" i="63"/>
  <c r="P13" i="63" s="1"/>
  <c r="K13" i="62"/>
  <c r="I13" i="62"/>
  <c r="O13" i="62"/>
  <c r="K15" i="62"/>
  <c r="O15" i="62"/>
  <c r="Q13" i="61"/>
  <c r="Q14" i="61" s="1"/>
  <c r="N12" i="59"/>
  <c r="N13" i="59" s="1"/>
  <c r="F12" i="59"/>
  <c r="F13" i="59" s="1"/>
  <c r="J12" i="59"/>
  <c r="J13" i="59" s="1"/>
  <c r="R12" i="59"/>
  <c r="R13" i="59" s="1"/>
  <c r="D16" i="68"/>
  <c r="D20" i="68"/>
  <c r="D14" i="68"/>
  <c r="D18" i="68"/>
  <c r="D14" i="64"/>
  <c r="D15" i="68"/>
  <c r="D17" i="68"/>
  <c r="D19" i="68"/>
  <c r="D15" i="60"/>
  <c r="D14" i="60"/>
  <c r="D13" i="60"/>
  <c r="H12" i="59"/>
  <c r="H13" i="59" s="1"/>
  <c r="L12" i="59"/>
  <c r="L13" i="59" s="1"/>
  <c r="P12" i="59"/>
  <c r="P13" i="59" s="1"/>
  <c r="X13" i="60"/>
  <c r="Y13" i="60" s="1"/>
  <c r="Q13" i="65"/>
  <c r="Q14" i="65" s="1"/>
  <c r="O13" i="65"/>
  <c r="O14" i="65" s="1"/>
  <c r="M13" i="65"/>
  <c r="M14" i="65" s="1"/>
  <c r="K13" i="65"/>
  <c r="K14" i="65" s="1"/>
  <c r="I13" i="65"/>
  <c r="I14" i="65" s="1"/>
  <c r="G13" i="65"/>
  <c r="G14" i="65" s="1"/>
  <c r="E13" i="65"/>
  <c r="E14" i="65" s="1"/>
  <c r="O13" i="68"/>
  <c r="P13" i="68" s="1"/>
  <c r="N14" i="68"/>
  <c r="T15" i="68"/>
  <c r="K13" i="70"/>
  <c r="E13" i="61"/>
  <c r="E14" i="61" s="1"/>
  <c r="G13" i="61"/>
  <c r="G14" i="61" s="1"/>
  <c r="I13" i="61"/>
  <c r="I14" i="61" s="1"/>
  <c r="K13" i="61"/>
  <c r="K14" i="61" s="1"/>
  <c r="M13" i="61"/>
  <c r="M14" i="61" s="1"/>
  <c r="O13" i="61"/>
  <c r="O14" i="61" s="1"/>
  <c r="I14" i="62"/>
  <c r="K14" i="62"/>
  <c r="O14" i="62"/>
  <c r="Q14" i="62"/>
  <c r="D15" i="64"/>
  <c r="D16" i="64"/>
  <c r="D17" i="64"/>
  <c r="D18" i="64"/>
  <c r="D19" i="64"/>
  <c r="D20" i="64"/>
  <c r="I14" i="68"/>
  <c r="J14" i="68" s="1"/>
  <c r="H15" i="68"/>
  <c r="F12" i="67"/>
  <c r="F13" i="67" s="1"/>
  <c r="J12" i="67"/>
  <c r="J13" i="67" s="1"/>
  <c r="N12" i="67"/>
  <c r="N13" i="67" s="1"/>
  <c r="R12" i="67"/>
  <c r="R13" i="67" s="1"/>
  <c r="I13" i="68"/>
  <c r="J13" i="68" s="1"/>
  <c r="W13" i="68"/>
  <c r="Q13" i="68"/>
  <c r="K13" i="68"/>
  <c r="E13" i="68"/>
  <c r="I13" i="69"/>
  <c r="I14" i="69" s="1"/>
  <c r="M13" i="69"/>
  <c r="M14" i="69" s="1"/>
  <c r="Q13" i="69"/>
  <c r="Q14" i="69" s="1"/>
  <c r="E13" i="70"/>
  <c r="M13" i="70"/>
  <c r="U13" i="68" l="1"/>
  <c r="V13" i="68" s="1"/>
  <c r="I13" i="60"/>
  <c r="J13" i="60" s="1"/>
  <c r="U14" i="60"/>
  <c r="V14" i="60" s="1"/>
  <c r="I14" i="70"/>
  <c r="Q13" i="70"/>
  <c r="R13" i="70" s="1"/>
  <c r="B66" i="40" s="1"/>
  <c r="Q15" i="62"/>
  <c r="Q13" i="62"/>
  <c r="Q16" i="62"/>
  <c r="E13" i="62"/>
  <c r="G13" i="62"/>
  <c r="M16" i="62"/>
  <c r="E15" i="62"/>
  <c r="B50" i="37"/>
  <c r="G81" i="38"/>
  <c r="B52" i="37"/>
  <c r="B83" i="40"/>
  <c r="B84" i="40" s="1"/>
  <c r="E22" i="75"/>
  <c r="R16" i="75"/>
  <c r="B88" i="40" s="1"/>
  <c r="Z14" i="73"/>
  <c r="B92" i="39" s="1"/>
  <c r="Z17" i="73"/>
  <c r="B98" i="39" s="1"/>
  <c r="V22" i="73"/>
  <c r="S22" i="73"/>
  <c r="R14" i="75"/>
  <c r="B86" i="40" s="1"/>
  <c r="G15" i="62"/>
  <c r="Z18" i="73"/>
  <c r="B99" i="39" s="1"/>
  <c r="Z13" i="73"/>
  <c r="B91" i="39" s="1"/>
  <c r="G22" i="73"/>
  <c r="R15" i="75"/>
  <c r="B87" i="40" s="1"/>
  <c r="M14" i="62"/>
  <c r="E14" i="62"/>
  <c r="M15" i="62"/>
  <c r="Z15" i="73"/>
  <c r="B93" i="39" s="1"/>
  <c r="Y22" i="73"/>
  <c r="G14" i="62"/>
  <c r="G22" i="75"/>
  <c r="J22" i="73"/>
  <c r="R13" i="75"/>
  <c r="B85" i="40" s="1"/>
  <c r="M13" i="62"/>
  <c r="Z16" i="73"/>
  <c r="B94" i="39" s="1"/>
  <c r="M22" i="73"/>
  <c r="P22" i="73"/>
  <c r="L19" i="75"/>
  <c r="M18" i="75"/>
  <c r="K20" i="75"/>
  <c r="J21" i="75"/>
  <c r="K21" i="75" s="1"/>
  <c r="D19" i="73"/>
  <c r="Z19" i="73" s="1"/>
  <c r="B100" i="39" s="1"/>
  <c r="C20" i="73"/>
  <c r="R17" i="75"/>
  <c r="B89" i="40" s="1"/>
  <c r="Q20" i="75"/>
  <c r="P21" i="75"/>
  <c r="Q21" i="75" s="1"/>
  <c r="I18" i="75"/>
  <c r="H19" i="75"/>
  <c r="O18" i="75"/>
  <c r="N19" i="75"/>
  <c r="C15" i="63"/>
  <c r="B30" i="37" s="1"/>
  <c r="C16" i="69"/>
  <c r="B64" i="40" s="1"/>
  <c r="B65" i="40" s="1"/>
  <c r="C15" i="67"/>
  <c r="G67" i="38" s="1"/>
  <c r="B67" i="38" s="1"/>
  <c r="C15" i="59"/>
  <c r="B20" i="37" s="1"/>
  <c r="C16" i="61"/>
  <c r="B22" i="37" s="1"/>
  <c r="D22" i="68"/>
  <c r="F13" i="64"/>
  <c r="G13" i="64" s="1"/>
  <c r="E14" i="68"/>
  <c r="F13" i="68"/>
  <c r="G13" i="68" s="1"/>
  <c r="Q14" i="68"/>
  <c r="R13" i="68"/>
  <c r="S13" i="68" s="1"/>
  <c r="I15" i="68"/>
  <c r="J15" i="68" s="1"/>
  <c r="H16" i="68"/>
  <c r="U14" i="64"/>
  <c r="V14" i="64" s="1"/>
  <c r="L13" i="60"/>
  <c r="M13" i="60" s="1"/>
  <c r="O14" i="68"/>
  <c r="P14" i="68" s="1"/>
  <c r="N15" i="68"/>
  <c r="E13" i="66"/>
  <c r="I13" i="66"/>
  <c r="M13" i="66"/>
  <c r="Q13" i="66"/>
  <c r="R13" i="64"/>
  <c r="S13" i="64" s="1"/>
  <c r="D22" i="64"/>
  <c r="O16" i="62"/>
  <c r="O14" i="60"/>
  <c r="P14" i="60" s="1"/>
  <c r="Q17" i="62"/>
  <c r="M17" i="62"/>
  <c r="I16" i="62"/>
  <c r="E16" i="62"/>
  <c r="G16" i="62"/>
  <c r="Q14" i="70"/>
  <c r="M14" i="70"/>
  <c r="E14" i="70"/>
  <c r="K14" i="68"/>
  <c r="L13" i="68"/>
  <c r="M13" i="68" s="1"/>
  <c r="W14" i="68"/>
  <c r="X13" i="68"/>
  <c r="Y13" i="68" s="1"/>
  <c r="I14" i="64"/>
  <c r="J14" i="64" s="1"/>
  <c r="O13" i="64"/>
  <c r="P13" i="64" s="1"/>
  <c r="R13" i="60"/>
  <c r="S13" i="60" s="1"/>
  <c r="F13" i="60"/>
  <c r="G13" i="60" s="1"/>
  <c r="O14" i="70"/>
  <c r="K14" i="70"/>
  <c r="G14" i="70"/>
  <c r="U15" i="68"/>
  <c r="V15" i="68" s="1"/>
  <c r="T16" i="68"/>
  <c r="G13" i="66"/>
  <c r="K13" i="66"/>
  <c r="O13" i="66"/>
  <c r="C16" i="65"/>
  <c r="L13" i="64"/>
  <c r="M13" i="64" s="1"/>
  <c r="X13" i="64"/>
  <c r="Y13" i="64" s="1"/>
  <c r="K16" i="62"/>
  <c r="I14" i="60"/>
  <c r="J14" i="60" s="1"/>
  <c r="X14" i="60"/>
  <c r="Y14" i="60" s="1"/>
  <c r="D16" i="60"/>
  <c r="B27" i="53"/>
  <c r="B28" i="53" s="1"/>
  <c r="B29" i="53" s="1"/>
  <c r="F14" i="53" s="1"/>
  <c r="B67" i="41"/>
  <c r="B68" i="41" s="1"/>
  <c r="B69" i="41" s="1"/>
  <c r="I15" i="70" l="1"/>
  <c r="R13" i="62"/>
  <c r="B28" i="40" s="1"/>
  <c r="O33" i="41"/>
  <c r="U60" i="41"/>
  <c r="Q60" i="41"/>
  <c r="M60" i="41"/>
  <c r="I60" i="41"/>
  <c r="E60" i="41"/>
  <c r="U59" i="41"/>
  <c r="Q59" i="41"/>
  <c r="M59" i="41"/>
  <c r="I59" i="41"/>
  <c r="E59" i="41"/>
  <c r="U58" i="41"/>
  <c r="Q58" i="41"/>
  <c r="M58" i="41"/>
  <c r="I58" i="41"/>
  <c r="E58" i="41"/>
  <c r="U57" i="41"/>
  <c r="Q57" i="41"/>
  <c r="M57" i="41"/>
  <c r="I57" i="41"/>
  <c r="E57" i="41"/>
  <c r="U56" i="41"/>
  <c r="Q56" i="41"/>
  <c r="M56" i="41"/>
  <c r="I56" i="41"/>
  <c r="E56" i="41"/>
  <c r="U55" i="41"/>
  <c r="Q55" i="41"/>
  <c r="M55" i="41"/>
  <c r="I55" i="41"/>
  <c r="E55" i="41"/>
  <c r="U54" i="41"/>
  <c r="Q54" i="41"/>
  <c r="M54" i="41"/>
  <c r="I54" i="41"/>
  <c r="E54" i="41"/>
  <c r="U53" i="41"/>
  <c r="Q53" i="41"/>
  <c r="M53" i="41"/>
  <c r="I53" i="41"/>
  <c r="E53" i="41"/>
  <c r="U52" i="41"/>
  <c r="Q52" i="41"/>
  <c r="M52" i="41"/>
  <c r="I52" i="41"/>
  <c r="E52" i="41"/>
  <c r="U51" i="41"/>
  <c r="Q51" i="41"/>
  <c r="M51" i="41"/>
  <c r="I51" i="41"/>
  <c r="E51" i="41"/>
  <c r="U50" i="41"/>
  <c r="Q50" i="41"/>
  <c r="M50" i="41"/>
  <c r="I50" i="41"/>
  <c r="E50" i="41"/>
  <c r="U49" i="41"/>
  <c r="Q49" i="41"/>
  <c r="M49" i="41"/>
  <c r="I49" i="41"/>
  <c r="E49" i="41"/>
  <c r="U48" i="41"/>
  <c r="Q48" i="41"/>
  <c r="M48" i="41"/>
  <c r="I48" i="41"/>
  <c r="E48" i="41"/>
  <c r="U47" i="41"/>
  <c r="Q47" i="41"/>
  <c r="M47" i="41"/>
  <c r="I47" i="41"/>
  <c r="E47" i="41"/>
  <c r="U46" i="41"/>
  <c r="Q46" i="41"/>
  <c r="M46" i="41"/>
  <c r="I46" i="41"/>
  <c r="E46" i="41"/>
  <c r="U45" i="41"/>
  <c r="Q45" i="41"/>
  <c r="M45" i="41"/>
  <c r="I45" i="41"/>
  <c r="E45" i="41"/>
  <c r="S60" i="41"/>
  <c r="O60" i="41"/>
  <c r="K60" i="41"/>
  <c r="G60" i="41"/>
  <c r="C60" i="41"/>
  <c r="S59" i="41"/>
  <c r="K59" i="41"/>
  <c r="C59" i="41"/>
  <c r="O58" i="41"/>
  <c r="G58" i="41"/>
  <c r="S57" i="41"/>
  <c r="K57" i="41"/>
  <c r="C57" i="41"/>
  <c r="O56" i="41"/>
  <c r="G56" i="41"/>
  <c r="S55" i="41"/>
  <c r="K55" i="41"/>
  <c r="C55" i="41"/>
  <c r="O54" i="41"/>
  <c r="G54" i="41"/>
  <c r="S53" i="41"/>
  <c r="K53" i="41"/>
  <c r="C53" i="41"/>
  <c r="O52" i="41"/>
  <c r="G52" i="41"/>
  <c r="S51" i="41"/>
  <c r="K51" i="41"/>
  <c r="C51" i="41"/>
  <c r="O50" i="41"/>
  <c r="G50" i="41"/>
  <c r="S49" i="41"/>
  <c r="K49" i="41"/>
  <c r="C49" i="41"/>
  <c r="O48" i="41"/>
  <c r="G48" i="41"/>
  <c r="S47" i="41"/>
  <c r="K47" i="41"/>
  <c r="C47" i="41"/>
  <c r="O46" i="41"/>
  <c r="G46" i="41"/>
  <c r="S45" i="41"/>
  <c r="K45" i="41"/>
  <c r="C45" i="41"/>
  <c r="O59" i="41"/>
  <c r="G59" i="41"/>
  <c r="S58" i="41"/>
  <c r="K58" i="41"/>
  <c r="C58" i="41"/>
  <c r="O57" i="41"/>
  <c r="G57" i="41"/>
  <c r="S56" i="41"/>
  <c r="K56" i="41"/>
  <c r="C56" i="41"/>
  <c r="O55" i="41"/>
  <c r="G55" i="41"/>
  <c r="S54" i="41"/>
  <c r="K54" i="41"/>
  <c r="C54" i="41"/>
  <c r="O53" i="41"/>
  <c r="G53" i="41"/>
  <c r="S52" i="41"/>
  <c r="K52" i="41"/>
  <c r="C52" i="41"/>
  <c r="O51" i="41"/>
  <c r="G51" i="41"/>
  <c r="S50" i="41"/>
  <c r="K50" i="41"/>
  <c r="C50" i="41"/>
  <c r="O49" i="41"/>
  <c r="G49" i="41"/>
  <c r="S48" i="41"/>
  <c r="K48" i="41"/>
  <c r="C48" i="41"/>
  <c r="O47" i="41"/>
  <c r="G47" i="41"/>
  <c r="S46" i="41"/>
  <c r="K46" i="41"/>
  <c r="C46" i="41"/>
  <c r="O45" i="41"/>
  <c r="G45" i="41"/>
  <c r="B96" i="39"/>
  <c r="R15" i="62"/>
  <c r="B30" i="40" s="1"/>
  <c r="R18" i="75"/>
  <c r="B90" i="40" s="1"/>
  <c r="R14" i="62"/>
  <c r="B29" i="40" s="1"/>
  <c r="H20" i="75"/>
  <c r="I19" i="75"/>
  <c r="O19" i="75"/>
  <c r="N20" i="75"/>
  <c r="C21" i="73"/>
  <c r="D21" i="73" s="1"/>
  <c r="Z21" i="73" s="1"/>
  <c r="B102" i="39" s="1"/>
  <c r="D20" i="73"/>
  <c r="L20" i="75"/>
  <c r="M19" i="75"/>
  <c r="Q22" i="75"/>
  <c r="K22" i="75"/>
  <c r="B26" i="40"/>
  <c r="B27" i="40" s="1"/>
  <c r="G53" i="38"/>
  <c r="B53" i="38" s="1"/>
  <c r="G39" i="38"/>
  <c r="B39" i="38" s="1"/>
  <c r="B42" i="37"/>
  <c r="B40" i="37"/>
  <c r="B32" i="37"/>
  <c r="B45" i="40"/>
  <c r="B46" i="40" s="1"/>
  <c r="K17" i="62"/>
  <c r="O14" i="66"/>
  <c r="K14" i="66"/>
  <c r="G14" i="66"/>
  <c r="U16" i="68"/>
  <c r="V16" i="68" s="1"/>
  <c r="T17" i="68"/>
  <c r="O14" i="64"/>
  <c r="P14" i="64" s="1"/>
  <c r="I15" i="64"/>
  <c r="J15" i="64" s="1"/>
  <c r="E15" i="70"/>
  <c r="M15" i="70"/>
  <c r="Q15" i="70"/>
  <c r="G17" i="62"/>
  <c r="E17" i="62"/>
  <c r="I17" i="62"/>
  <c r="O17" i="62"/>
  <c r="Q14" i="66"/>
  <c r="M14" i="66"/>
  <c r="I14" i="66"/>
  <c r="E14" i="66"/>
  <c r="O15" i="68"/>
  <c r="P15" i="68" s="1"/>
  <c r="N16" i="68"/>
  <c r="I16" i="68"/>
  <c r="J16" i="68" s="1"/>
  <c r="H17" i="68"/>
  <c r="Z13" i="68"/>
  <c r="B70" i="39" s="1"/>
  <c r="F14" i="64"/>
  <c r="G14" i="64" s="1"/>
  <c r="D17" i="60"/>
  <c r="X15" i="60"/>
  <c r="Y15" i="60" s="1"/>
  <c r="I15" i="60"/>
  <c r="J15" i="60" s="1"/>
  <c r="U15" i="60"/>
  <c r="V15" i="60" s="1"/>
  <c r="X14" i="64"/>
  <c r="Y14" i="64" s="1"/>
  <c r="L14" i="64"/>
  <c r="M14" i="64" s="1"/>
  <c r="G15" i="70"/>
  <c r="K15" i="70"/>
  <c r="O15" i="70"/>
  <c r="F14" i="60"/>
  <c r="G14" i="60" s="1"/>
  <c r="R14" i="60"/>
  <c r="S14" i="60" s="1"/>
  <c r="W15" i="68"/>
  <c r="X14" i="68"/>
  <c r="Y14" i="68" s="1"/>
  <c r="K15" i="68"/>
  <c r="L14" i="68"/>
  <c r="M14" i="68" s="1"/>
  <c r="R14" i="70"/>
  <c r="B67" i="40" s="1"/>
  <c r="Z13" i="60"/>
  <c r="B28" i="39" s="1"/>
  <c r="R16" i="62"/>
  <c r="B31" i="40" s="1"/>
  <c r="M18" i="62"/>
  <c r="Q18" i="62"/>
  <c r="O15" i="60"/>
  <c r="P15" i="60" s="1"/>
  <c r="R14" i="64"/>
  <c r="S14" i="64" s="1"/>
  <c r="R13" i="66"/>
  <c r="B47" i="40" s="1"/>
  <c r="L14" i="60"/>
  <c r="M14" i="60" s="1"/>
  <c r="U15" i="64"/>
  <c r="V15" i="64" s="1"/>
  <c r="Q15" i="68"/>
  <c r="R14" i="68"/>
  <c r="S14" i="68" s="1"/>
  <c r="E15" i="68"/>
  <c r="F14" i="68"/>
  <c r="G14" i="68" s="1"/>
  <c r="Z13" i="64"/>
  <c r="B49" i="39" s="1"/>
  <c r="E9" i="41"/>
  <c r="E13" i="41"/>
  <c r="E17" i="41"/>
  <c r="E21" i="41"/>
  <c r="E25" i="41"/>
  <c r="E29" i="41"/>
  <c r="E33" i="41"/>
  <c r="E37" i="41"/>
  <c r="E41" i="41"/>
  <c r="G9" i="41"/>
  <c r="G13" i="41"/>
  <c r="G17" i="41"/>
  <c r="G21" i="41"/>
  <c r="G25" i="41"/>
  <c r="G29" i="41"/>
  <c r="G33" i="41"/>
  <c r="G37" i="41"/>
  <c r="G41" i="41"/>
  <c r="I9" i="41"/>
  <c r="I13" i="41"/>
  <c r="I17" i="41"/>
  <c r="I21" i="41"/>
  <c r="I25" i="41"/>
  <c r="I29" i="41"/>
  <c r="I33" i="41"/>
  <c r="I37" i="41"/>
  <c r="I41" i="41"/>
  <c r="K9" i="41"/>
  <c r="K13" i="41"/>
  <c r="K17" i="41"/>
  <c r="K21" i="41"/>
  <c r="K25" i="41"/>
  <c r="K29" i="41"/>
  <c r="K33" i="41"/>
  <c r="K37" i="41"/>
  <c r="K41" i="41"/>
  <c r="M9" i="41"/>
  <c r="M13" i="41"/>
  <c r="M17" i="41"/>
  <c r="M21" i="41"/>
  <c r="M25" i="41"/>
  <c r="M29" i="41"/>
  <c r="M33" i="41"/>
  <c r="M37" i="41"/>
  <c r="M41" i="41"/>
  <c r="O9" i="41"/>
  <c r="O13" i="41"/>
  <c r="O21" i="41"/>
  <c r="O29" i="41"/>
  <c r="O37" i="41"/>
  <c r="C8" i="41"/>
  <c r="E11" i="41"/>
  <c r="E15" i="41"/>
  <c r="E19" i="41"/>
  <c r="E23" i="41"/>
  <c r="E27" i="41"/>
  <c r="E31" i="41"/>
  <c r="E35" i="41"/>
  <c r="E39" i="41"/>
  <c r="E43" i="41"/>
  <c r="G11" i="41"/>
  <c r="G15" i="41"/>
  <c r="G19" i="41"/>
  <c r="G23" i="41"/>
  <c r="G27" i="41"/>
  <c r="G31" i="41"/>
  <c r="G35" i="41"/>
  <c r="G39" i="41"/>
  <c r="G43" i="41"/>
  <c r="I11" i="41"/>
  <c r="I15" i="41"/>
  <c r="I19" i="41"/>
  <c r="I23" i="41"/>
  <c r="I27" i="41"/>
  <c r="I31" i="41"/>
  <c r="I35" i="41"/>
  <c r="I39" i="41"/>
  <c r="I43" i="41"/>
  <c r="K11" i="41"/>
  <c r="K15" i="41"/>
  <c r="K19" i="41"/>
  <c r="K23" i="41"/>
  <c r="K27" i="41"/>
  <c r="K31" i="41"/>
  <c r="K35" i="41"/>
  <c r="K39" i="41"/>
  <c r="K43" i="41"/>
  <c r="M11" i="41"/>
  <c r="M15" i="41"/>
  <c r="M19" i="41"/>
  <c r="M23" i="41"/>
  <c r="M27" i="41"/>
  <c r="M31" i="41"/>
  <c r="M35" i="41"/>
  <c r="M39" i="41"/>
  <c r="M43" i="41"/>
  <c r="O11" i="41"/>
  <c r="O17" i="41"/>
  <c r="O25" i="41"/>
  <c r="U44" i="41"/>
  <c r="U42" i="41"/>
  <c r="U40" i="41"/>
  <c r="U38" i="41"/>
  <c r="U36" i="41"/>
  <c r="U34" i="41"/>
  <c r="U32" i="41"/>
  <c r="U30" i="41"/>
  <c r="U28" i="41"/>
  <c r="U26" i="41"/>
  <c r="U24" i="41"/>
  <c r="U22" i="41"/>
  <c r="U20" i="41"/>
  <c r="U18" i="41"/>
  <c r="U16" i="41"/>
  <c r="U14" i="41"/>
  <c r="U12" i="41"/>
  <c r="U10" i="41"/>
  <c r="U8" i="41"/>
  <c r="S44" i="41"/>
  <c r="S42" i="41"/>
  <c r="S40" i="41"/>
  <c r="S38" i="41"/>
  <c r="S36" i="41"/>
  <c r="S34" i="41"/>
  <c r="S32" i="41"/>
  <c r="S30" i="41"/>
  <c r="S28" i="41"/>
  <c r="S26" i="41"/>
  <c r="S24" i="41"/>
  <c r="S22" i="41"/>
  <c r="S20" i="41"/>
  <c r="S18" i="41"/>
  <c r="S16" i="41"/>
  <c r="S14" i="41"/>
  <c r="S12" i="41"/>
  <c r="S10" i="41"/>
  <c r="S8" i="41"/>
  <c r="Q44" i="41"/>
  <c r="Q42" i="41"/>
  <c r="Q40" i="41"/>
  <c r="Q38" i="41"/>
  <c r="Q36" i="41"/>
  <c r="Q34" i="41"/>
  <c r="Q32" i="41"/>
  <c r="Q30" i="41"/>
  <c r="Q28" i="41"/>
  <c r="Q26" i="41"/>
  <c r="Q24" i="41"/>
  <c r="Q22" i="41"/>
  <c r="Q20" i="41"/>
  <c r="Q18" i="41"/>
  <c r="Q16" i="41"/>
  <c r="Q14" i="41"/>
  <c r="Q12" i="41"/>
  <c r="Q10" i="41"/>
  <c r="Q8" i="41"/>
  <c r="O44" i="41"/>
  <c r="O42" i="41"/>
  <c r="O40" i="41"/>
  <c r="O38" i="41"/>
  <c r="O36" i="41"/>
  <c r="O34" i="41"/>
  <c r="O32" i="41"/>
  <c r="O30" i="41"/>
  <c r="O28" i="41"/>
  <c r="O26" i="41"/>
  <c r="O24" i="41"/>
  <c r="O22" i="41"/>
  <c r="O20" i="41"/>
  <c r="O18" i="41"/>
  <c r="O16" i="41"/>
  <c r="O14" i="41"/>
  <c r="U43" i="41"/>
  <c r="U41" i="41"/>
  <c r="U39" i="41"/>
  <c r="U37" i="41"/>
  <c r="U35" i="41"/>
  <c r="U33" i="41"/>
  <c r="U31" i="41"/>
  <c r="U29" i="41"/>
  <c r="U27" i="41"/>
  <c r="U25" i="41"/>
  <c r="U23" i="41"/>
  <c r="U21" i="41"/>
  <c r="U19" i="41"/>
  <c r="U17" i="41"/>
  <c r="U15" i="41"/>
  <c r="U13" i="41"/>
  <c r="U11" i="41"/>
  <c r="U9" i="41"/>
  <c r="S43" i="41"/>
  <c r="S41" i="41"/>
  <c r="S39" i="41"/>
  <c r="S37" i="41"/>
  <c r="S35" i="41"/>
  <c r="S33" i="41"/>
  <c r="S31" i="41"/>
  <c r="S29" i="41"/>
  <c r="S27" i="41"/>
  <c r="S25" i="41"/>
  <c r="S23" i="41"/>
  <c r="S21" i="41"/>
  <c r="S19" i="41"/>
  <c r="S17" i="41"/>
  <c r="S15" i="41"/>
  <c r="S13" i="41"/>
  <c r="S11" i="41"/>
  <c r="S9" i="41"/>
  <c r="Q43" i="41"/>
  <c r="Q41" i="41"/>
  <c r="Q39" i="41"/>
  <c r="Q37" i="41"/>
  <c r="Q35" i="41"/>
  <c r="Q33" i="41"/>
  <c r="Q31" i="41"/>
  <c r="Q29" i="41"/>
  <c r="Q27" i="41"/>
  <c r="Q25" i="41"/>
  <c r="Q23" i="41"/>
  <c r="Q21" i="41"/>
  <c r="Q19" i="41"/>
  <c r="Q17" i="41"/>
  <c r="Q15" i="41"/>
  <c r="Q13" i="41"/>
  <c r="Q11" i="41"/>
  <c r="Q9" i="41"/>
  <c r="O43" i="41"/>
  <c r="O41" i="41"/>
  <c r="O39" i="41"/>
  <c r="E8" i="41"/>
  <c r="E10" i="41"/>
  <c r="E12" i="41"/>
  <c r="E14" i="41"/>
  <c r="E16" i="41"/>
  <c r="E18" i="41"/>
  <c r="E20" i="41"/>
  <c r="E22" i="41"/>
  <c r="E24" i="41"/>
  <c r="E26" i="41"/>
  <c r="E28" i="41"/>
  <c r="E30" i="41"/>
  <c r="E32" i="41"/>
  <c r="E34" i="41"/>
  <c r="E36" i="41"/>
  <c r="E38" i="41"/>
  <c r="E40" i="41"/>
  <c r="E42" i="41"/>
  <c r="E44" i="41"/>
  <c r="G8" i="41"/>
  <c r="G10" i="41"/>
  <c r="G12" i="41"/>
  <c r="G14" i="41"/>
  <c r="G16" i="41"/>
  <c r="G18" i="41"/>
  <c r="G20" i="41"/>
  <c r="G22" i="41"/>
  <c r="G24" i="41"/>
  <c r="G26" i="41"/>
  <c r="G28" i="41"/>
  <c r="G30" i="41"/>
  <c r="G32" i="41"/>
  <c r="G34" i="41"/>
  <c r="G36" i="41"/>
  <c r="G38" i="41"/>
  <c r="G40" i="41"/>
  <c r="G42" i="41"/>
  <c r="G44" i="41"/>
  <c r="I8" i="41"/>
  <c r="I10" i="41"/>
  <c r="I12" i="41"/>
  <c r="I14" i="41"/>
  <c r="I16" i="41"/>
  <c r="I18" i="41"/>
  <c r="I20" i="41"/>
  <c r="I22" i="41"/>
  <c r="I24" i="41"/>
  <c r="I26" i="41"/>
  <c r="I28" i="41"/>
  <c r="I30" i="41"/>
  <c r="I32" i="41"/>
  <c r="I34" i="41"/>
  <c r="I36" i="41"/>
  <c r="I38" i="41"/>
  <c r="I40" i="41"/>
  <c r="I42" i="41"/>
  <c r="I44" i="41"/>
  <c r="K8" i="41"/>
  <c r="K10" i="41"/>
  <c r="K12" i="41"/>
  <c r="K14" i="41"/>
  <c r="K16" i="41"/>
  <c r="K18" i="41"/>
  <c r="K20" i="41"/>
  <c r="K22" i="41"/>
  <c r="K24" i="41"/>
  <c r="K26" i="41"/>
  <c r="K28" i="41"/>
  <c r="K30" i="41"/>
  <c r="K32" i="41"/>
  <c r="K34" i="41"/>
  <c r="K36" i="41"/>
  <c r="K38" i="41"/>
  <c r="K40" i="41"/>
  <c r="K42" i="41"/>
  <c r="K44" i="41"/>
  <c r="M8" i="41"/>
  <c r="M10" i="41"/>
  <c r="M12" i="41"/>
  <c r="M14" i="41"/>
  <c r="M16" i="41"/>
  <c r="M18" i="41"/>
  <c r="M20" i="41"/>
  <c r="M22" i="41"/>
  <c r="M24" i="41"/>
  <c r="M26" i="41"/>
  <c r="M28" i="41"/>
  <c r="M30" i="41"/>
  <c r="M32" i="41"/>
  <c r="M34" i="41"/>
  <c r="M36" i="41"/>
  <c r="M38" i="41"/>
  <c r="M40" i="41"/>
  <c r="M42" i="41"/>
  <c r="M44" i="41"/>
  <c r="O8" i="41"/>
  <c r="O10" i="41"/>
  <c r="O12" i="41"/>
  <c r="O15" i="41"/>
  <c r="O19" i="41"/>
  <c r="O23" i="41"/>
  <c r="O27" i="41"/>
  <c r="O31" i="41"/>
  <c r="O35" i="41"/>
  <c r="C9" i="41"/>
  <c r="C11" i="41"/>
  <c r="C10" i="41"/>
  <c r="N21" i="75" l="1"/>
  <c r="O21" i="75" s="1"/>
  <c r="O20" i="75"/>
  <c r="Z20" i="73"/>
  <c r="B101" i="39" s="1"/>
  <c r="B104" i="39" s="1"/>
  <c r="B106" i="39" s="1"/>
  <c r="D22" i="73"/>
  <c r="Z22" i="73" s="1"/>
  <c r="C24" i="73" s="1"/>
  <c r="R19" i="75"/>
  <c r="B91" i="40" s="1"/>
  <c r="M20" i="75"/>
  <c r="L21" i="75"/>
  <c r="M21" i="75" s="1"/>
  <c r="H21" i="75"/>
  <c r="I21" i="75" s="1"/>
  <c r="I20" i="75"/>
  <c r="R14" i="66"/>
  <c r="B48" i="40" s="1"/>
  <c r="Z14" i="68"/>
  <c r="B71" i="39" s="1"/>
  <c r="U16" i="64"/>
  <c r="V16" i="64" s="1"/>
  <c r="R15" i="64"/>
  <c r="S15" i="64" s="1"/>
  <c r="Q19" i="62"/>
  <c r="M19" i="62"/>
  <c r="K16" i="68"/>
  <c r="L15" i="68"/>
  <c r="M15" i="68" s="1"/>
  <c r="W16" i="68"/>
  <c r="X15" i="68"/>
  <c r="Y15" i="68" s="1"/>
  <c r="R15" i="60"/>
  <c r="S15" i="60" s="1"/>
  <c r="F15" i="60"/>
  <c r="G15" i="60" s="1"/>
  <c r="O16" i="70"/>
  <c r="K16" i="70"/>
  <c r="G16" i="70"/>
  <c r="U16" i="60"/>
  <c r="V16" i="60" s="1"/>
  <c r="I16" i="60"/>
  <c r="J16" i="60" s="1"/>
  <c r="Z14" i="64"/>
  <c r="B50" i="39" s="1"/>
  <c r="E15" i="66"/>
  <c r="I15" i="66"/>
  <c r="M15" i="66"/>
  <c r="Q15" i="66"/>
  <c r="R17" i="62"/>
  <c r="B32" i="40" s="1"/>
  <c r="G18" i="62"/>
  <c r="R15" i="70"/>
  <c r="B68" i="40" s="1"/>
  <c r="I16" i="64"/>
  <c r="J16" i="64" s="1"/>
  <c r="O15" i="64"/>
  <c r="P15" i="64" s="1"/>
  <c r="U17" i="68"/>
  <c r="V17" i="68" s="1"/>
  <c r="T18" i="68"/>
  <c r="E16" i="68"/>
  <c r="F15" i="68"/>
  <c r="G15" i="68" s="1"/>
  <c r="Q16" i="68"/>
  <c r="R15" i="68"/>
  <c r="S15" i="68" s="1"/>
  <c r="L15" i="60"/>
  <c r="M15" i="60" s="1"/>
  <c r="O16" i="60"/>
  <c r="P16" i="60" s="1"/>
  <c r="Z14" i="60"/>
  <c r="B29" i="39" s="1"/>
  <c r="L15" i="64"/>
  <c r="M15" i="64" s="1"/>
  <c r="X15" i="64"/>
  <c r="Y15" i="64" s="1"/>
  <c r="X16" i="60"/>
  <c r="Y16" i="60" s="1"/>
  <c r="D18" i="60"/>
  <c r="F15" i="64"/>
  <c r="G15" i="64" s="1"/>
  <c r="I17" i="68"/>
  <c r="J17" i="68" s="1"/>
  <c r="H18" i="68"/>
  <c r="O16" i="68"/>
  <c r="P16" i="68" s="1"/>
  <c r="N17" i="68"/>
  <c r="O18" i="62"/>
  <c r="I18" i="62"/>
  <c r="E18" i="62"/>
  <c r="Q16" i="70"/>
  <c r="M16" i="70"/>
  <c r="I16" i="70"/>
  <c r="E16" i="70"/>
  <c r="G15" i="66"/>
  <c r="K15" i="66"/>
  <c r="O15" i="66"/>
  <c r="K18" i="62"/>
  <c r="C12" i="41"/>
  <c r="B51" i="37" l="1"/>
  <c r="C106" i="39"/>
  <c r="M22" i="75"/>
  <c r="R20" i="75"/>
  <c r="B92" i="40" s="1"/>
  <c r="O22" i="75"/>
  <c r="R21" i="75"/>
  <c r="B93" i="40" s="1"/>
  <c r="I22" i="75"/>
  <c r="O16" i="66"/>
  <c r="G16" i="66"/>
  <c r="I17" i="70"/>
  <c r="K19" i="62"/>
  <c r="R16" i="70"/>
  <c r="B69" i="40" s="1"/>
  <c r="E19" i="62"/>
  <c r="I19" i="62"/>
  <c r="O19" i="62"/>
  <c r="Z15" i="64"/>
  <c r="B51" i="39" s="1"/>
  <c r="X16" i="64"/>
  <c r="Y16" i="64" s="1"/>
  <c r="L16" i="64"/>
  <c r="M16" i="64" s="1"/>
  <c r="O17" i="60"/>
  <c r="P17" i="60" s="1"/>
  <c r="Z15" i="68"/>
  <c r="B72" i="39" s="1"/>
  <c r="U18" i="68"/>
  <c r="V18" i="68" s="1"/>
  <c r="T19" i="68"/>
  <c r="O16" i="64"/>
  <c r="P16" i="64" s="1"/>
  <c r="I17" i="64"/>
  <c r="J17" i="64" s="1"/>
  <c r="G19" i="62"/>
  <c r="Q16" i="66"/>
  <c r="M16" i="66"/>
  <c r="I16" i="66"/>
  <c r="E16" i="66"/>
  <c r="F16" i="60"/>
  <c r="G16" i="60" s="1"/>
  <c r="R16" i="60"/>
  <c r="S16" i="60" s="1"/>
  <c r="W17" i="68"/>
  <c r="X16" i="68"/>
  <c r="Y16" i="68" s="1"/>
  <c r="K17" i="68"/>
  <c r="L16" i="68"/>
  <c r="M16" i="68" s="1"/>
  <c r="M21" i="62"/>
  <c r="M20" i="62"/>
  <c r="Q21" i="62"/>
  <c r="Q20" i="62"/>
  <c r="R16" i="64"/>
  <c r="S16" i="64" s="1"/>
  <c r="K16" i="66"/>
  <c r="E17" i="70"/>
  <c r="M17" i="70"/>
  <c r="Q17" i="70"/>
  <c r="R18" i="62"/>
  <c r="B33" i="40" s="1"/>
  <c r="O17" i="68"/>
  <c r="P17" i="68" s="1"/>
  <c r="N18" i="68"/>
  <c r="I18" i="68"/>
  <c r="J18" i="68" s="1"/>
  <c r="H19" i="68"/>
  <c r="F16" i="64"/>
  <c r="G16" i="64" s="1"/>
  <c r="D19" i="60"/>
  <c r="X17" i="60"/>
  <c r="Y17" i="60" s="1"/>
  <c r="L16" i="60"/>
  <c r="M16" i="60" s="1"/>
  <c r="Q17" i="68"/>
  <c r="R16" i="68"/>
  <c r="S16" i="68" s="1"/>
  <c r="E17" i="68"/>
  <c r="F16" i="68"/>
  <c r="G16" i="68" s="1"/>
  <c r="R15" i="66"/>
  <c r="B49" i="40" s="1"/>
  <c r="I17" i="60"/>
  <c r="J17" i="60" s="1"/>
  <c r="U17" i="60"/>
  <c r="V17" i="60" s="1"/>
  <c r="G17" i="70"/>
  <c r="K17" i="70"/>
  <c r="O17" i="70"/>
  <c r="Z15" i="60"/>
  <c r="B30" i="39" s="1"/>
  <c r="U17" i="64"/>
  <c r="V17" i="64" s="1"/>
  <c r="C13" i="41"/>
  <c r="B94" i="40" l="1"/>
  <c r="B96" i="40" s="1"/>
  <c r="R22" i="75"/>
  <c r="D24" i="75" s="1"/>
  <c r="Z16" i="64"/>
  <c r="B52" i="39" s="1"/>
  <c r="U18" i="64"/>
  <c r="V18" i="64" s="1"/>
  <c r="O18" i="70"/>
  <c r="G18" i="70"/>
  <c r="I19" i="68"/>
  <c r="J19" i="68" s="1"/>
  <c r="H20" i="68"/>
  <c r="U18" i="60"/>
  <c r="V18" i="60" s="1"/>
  <c r="I18" i="60"/>
  <c r="J18" i="60" s="1"/>
  <c r="E18" i="68"/>
  <c r="F17" i="68"/>
  <c r="G17" i="68" s="1"/>
  <c r="Q18" i="68"/>
  <c r="R17" i="68"/>
  <c r="S17" i="68" s="1"/>
  <c r="L17" i="60"/>
  <c r="M17" i="60" s="1"/>
  <c r="X18" i="60"/>
  <c r="Y18" i="60" s="1"/>
  <c r="D21" i="60"/>
  <c r="D20" i="60"/>
  <c r="F17" i="64"/>
  <c r="G17" i="64" s="1"/>
  <c r="Q18" i="70"/>
  <c r="M18" i="70"/>
  <c r="E18" i="70"/>
  <c r="K17" i="66"/>
  <c r="R17" i="64"/>
  <c r="S17" i="64" s="1"/>
  <c r="Q22" i="62"/>
  <c r="M22" i="62"/>
  <c r="K18" i="68"/>
  <c r="L17" i="68"/>
  <c r="M17" i="68" s="1"/>
  <c r="W18" i="68"/>
  <c r="X17" i="68"/>
  <c r="Y17" i="68" s="1"/>
  <c r="R17" i="60"/>
  <c r="S17" i="60" s="1"/>
  <c r="F17" i="60"/>
  <c r="G17" i="60" s="1"/>
  <c r="E17" i="66"/>
  <c r="I17" i="66"/>
  <c r="M17" i="66"/>
  <c r="Q17" i="66"/>
  <c r="O18" i="60"/>
  <c r="P18" i="60" s="1"/>
  <c r="I21" i="62"/>
  <c r="I20" i="62"/>
  <c r="E21" i="62"/>
  <c r="E20" i="62"/>
  <c r="K21" i="62"/>
  <c r="K20" i="62"/>
  <c r="K18" i="70"/>
  <c r="Z16" i="68"/>
  <c r="B73" i="39" s="1"/>
  <c r="O18" i="68"/>
  <c r="P18" i="68" s="1"/>
  <c r="N19" i="68"/>
  <c r="R17" i="70"/>
  <c r="B70" i="40" s="1"/>
  <c r="Z16" i="60"/>
  <c r="B31" i="39" s="1"/>
  <c r="R16" i="66"/>
  <c r="B50" i="40" s="1"/>
  <c r="G21" i="62"/>
  <c r="G20" i="62"/>
  <c r="I18" i="64"/>
  <c r="J18" i="64" s="1"/>
  <c r="O17" i="64"/>
  <c r="P17" i="64" s="1"/>
  <c r="U19" i="68"/>
  <c r="V19" i="68" s="1"/>
  <c r="T20" i="68"/>
  <c r="L17" i="64"/>
  <c r="M17" i="64" s="1"/>
  <c r="X17" i="64"/>
  <c r="Y17" i="64" s="1"/>
  <c r="O21" i="62"/>
  <c r="O20" i="62"/>
  <c r="R19" i="62"/>
  <c r="B34" i="40" s="1"/>
  <c r="I18" i="70"/>
  <c r="G17" i="66"/>
  <c r="O17" i="66"/>
  <c r="C14" i="41"/>
  <c r="C96" i="40" l="1"/>
  <c r="B53" i="37"/>
  <c r="G22" i="62"/>
  <c r="Z17" i="60"/>
  <c r="B35" i="39" s="1"/>
  <c r="O18" i="66"/>
  <c r="G18" i="66"/>
  <c r="O22" i="62"/>
  <c r="U20" i="68"/>
  <c r="V20" i="68" s="1"/>
  <c r="T21" i="68"/>
  <c r="U21" i="68" s="1"/>
  <c r="V21" i="68" s="1"/>
  <c r="O18" i="64"/>
  <c r="P18" i="64" s="1"/>
  <c r="I19" i="64"/>
  <c r="J19" i="64" s="1"/>
  <c r="O19" i="68"/>
  <c r="P19" i="68" s="1"/>
  <c r="N20" i="68"/>
  <c r="K19" i="70"/>
  <c r="K22" i="62"/>
  <c r="R21" i="62"/>
  <c r="B36" i="40" s="1"/>
  <c r="I22" i="62"/>
  <c r="R17" i="66"/>
  <c r="B51" i="40" s="1"/>
  <c r="F18" i="60"/>
  <c r="G18" i="60" s="1"/>
  <c r="R18" i="60"/>
  <c r="S18" i="60" s="1"/>
  <c r="W19" i="68"/>
  <c r="X18" i="68"/>
  <c r="Y18" i="68" s="1"/>
  <c r="K19" i="68"/>
  <c r="L18" i="68"/>
  <c r="M18" i="68" s="1"/>
  <c r="R18" i="64"/>
  <c r="S18" i="64" s="1"/>
  <c r="K18" i="66"/>
  <c r="R18" i="70"/>
  <c r="B71" i="40" s="1"/>
  <c r="F18" i="64"/>
  <c r="G18" i="64" s="1"/>
  <c r="X19" i="60"/>
  <c r="Y19" i="60" s="1"/>
  <c r="L18" i="60"/>
  <c r="M18" i="60" s="1"/>
  <c r="Q19" i="68"/>
  <c r="R18" i="68"/>
  <c r="S18" i="68" s="1"/>
  <c r="E19" i="68"/>
  <c r="F18" i="68"/>
  <c r="G18" i="68" s="1"/>
  <c r="G19" i="70"/>
  <c r="O19" i="70"/>
  <c r="I19" i="70"/>
  <c r="X18" i="64"/>
  <c r="Y18" i="64" s="1"/>
  <c r="L18" i="64"/>
  <c r="M18" i="64" s="1"/>
  <c r="R20" i="62"/>
  <c r="B35" i="40" s="1"/>
  <c r="E22" i="62"/>
  <c r="O19" i="60"/>
  <c r="P19" i="60" s="1"/>
  <c r="Q18" i="66"/>
  <c r="M18" i="66"/>
  <c r="I18" i="66"/>
  <c r="E18" i="66"/>
  <c r="E19" i="70"/>
  <c r="M19" i="70"/>
  <c r="Q19" i="70"/>
  <c r="Z17" i="64"/>
  <c r="B56" i="39" s="1"/>
  <c r="Z17" i="68"/>
  <c r="B77" i="39" s="1"/>
  <c r="I19" i="60"/>
  <c r="J19" i="60" s="1"/>
  <c r="U19" i="60"/>
  <c r="V19" i="60" s="1"/>
  <c r="I20" i="68"/>
  <c r="J20" i="68" s="1"/>
  <c r="H21" i="68"/>
  <c r="I21" i="68" s="1"/>
  <c r="J21" i="68" s="1"/>
  <c r="D22" i="60"/>
  <c r="U19" i="64"/>
  <c r="V19" i="64" s="1"/>
  <c r="C15" i="41"/>
  <c r="J22" i="68" l="1"/>
  <c r="V22" i="68"/>
  <c r="R18" i="66"/>
  <c r="B52" i="40" s="1"/>
  <c r="R22" i="62"/>
  <c r="D24" i="62" s="1"/>
  <c r="B23" i="37" s="1"/>
  <c r="B37" i="40"/>
  <c r="B39" i="40" s="1"/>
  <c r="U20" i="64"/>
  <c r="V20" i="64" s="1"/>
  <c r="U21" i="64"/>
  <c r="V21" i="64" s="1"/>
  <c r="R19" i="70"/>
  <c r="B72" i="40" s="1"/>
  <c r="O20" i="60"/>
  <c r="P20" i="60" s="1"/>
  <c r="O21" i="60"/>
  <c r="P21" i="60" s="1"/>
  <c r="L19" i="64"/>
  <c r="M19" i="64" s="1"/>
  <c r="X19" i="64"/>
  <c r="Y19" i="64" s="1"/>
  <c r="I21" i="70"/>
  <c r="I20" i="70"/>
  <c r="O20" i="70"/>
  <c r="O21" i="70"/>
  <c r="G20" i="70"/>
  <c r="G21" i="70"/>
  <c r="E20" i="68"/>
  <c r="F19" i="68"/>
  <c r="G19" i="68" s="1"/>
  <c r="Q20" i="68"/>
  <c r="R19" i="68"/>
  <c r="S19" i="68" s="1"/>
  <c r="L19" i="60"/>
  <c r="M19" i="60" s="1"/>
  <c r="X21" i="60"/>
  <c r="Y21" i="60" s="1"/>
  <c r="X20" i="60"/>
  <c r="Y20" i="60" s="1"/>
  <c r="Z18" i="64"/>
  <c r="B57" i="39" s="1"/>
  <c r="K19" i="66"/>
  <c r="R19" i="64"/>
  <c r="S19" i="64" s="1"/>
  <c r="K20" i="68"/>
  <c r="L19" i="68"/>
  <c r="M19" i="68" s="1"/>
  <c r="W20" i="68"/>
  <c r="X19" i="68"/>
  <c r="Y19" i="68" s="1"/>
  <c r="R19" i="60"/>
  <c r="S19" i="60" s="1"/>
  <c r="F19" i="60"/>
  <c r="G19" i="60" s="1"/>
  <c r="K20" i="70"/>
  <c r="K21" i="70"/>
  <c r="U20" i="60"/>
  <c r="V20" i="60" s="1"/>
  <c r="U21" i="60"/>
  <c r="V21" i="60" s="1"/>
  <c r="I20" i="60"/>
  <c r="J20" i="60" s="1"/>
  <c r="I21" i="60"/>
  <c r="J21" i="60" s="1"/>
  <c r="Q21" i="70"/>
  <c r="Q20" i="70"/>
  <c r="M21" i="70"/>
  <c r="M20" i="70"/>
  <c r="E21" i="70"/>
  <c r="E20" i="70"/>
  <c r="E19" i="66"/>
  <c r="I19" i="66"/>
  <c r="M19" i="66"/>
  <c r="Q19" i="66"/>
  <c r="Z18" i="68"/>
  <c r="B78" i="39" s="1"/>
  <c r="F19" i="64"/>
  <c r="G19" i="64" s="1"/>
  <c r="Z18" i="60"/>
  <c r="B36" i="39" s="1"/>
  <c r="O20" i="68"/>
  <c r="P20" i="68" s="1"/>
  <c r="N21" i="68"/>
  <c r="O21" i="68" s="1"/>
  <c r="P21" i="68" s="1"/>
  <c r="I20" i="64"/>
  <c r="J20" i="64" s="1"/>
  <c r="I21" i="64"/>
  <c r="J21" i="64" s="1"/>
  <c r="O19" i="64"/>
  <c r="P19" i="64" s="1"/>
  <c r="G19" i="66"/>
  <c r="O19" i="66"/>
  <c r="C16" i="41"/>
  <c r="G22" i="70" l="1"/>
  <c r="V22" i="64"/>
  <c r="C39" i="40"/>
  <c r="O22" i="70"/>
  <c r="R20" i="70"/>
  <c r="B73" i="40" s="1"/>
  <c r="K22" i="70"/>
  <c r="V22" i="60"/>
  <c r="Z19" i="60"/>
  <c r="B37" i="39" s="1"/>
  <c r="P22" i="60"/>
  <c r="J22" i="60"/>
  <c r="O21" i="66"/>
  <c r="O20" i="66"/>
  <c r="G21" i="66"/>
  <c r="G20" i="66"/>
  <c r="O20" i="64"/>
  <c r="P20" i="64" s="1"/>
  <c r="O21" i="64"/>
  <c r="P21" i="64" s="1"/>
  <c r="J22" i="64"/>
  <c r="P22" i="68"/>
  <c r="F21" i="64"/>
  <c r="G21" i="64" s="1"/>
  <c r="F20" i="64"/>
  <c r="G20" i="64" s="1"/>
  <c r="Q21" i="66"/>
  <c r="Q20" i="66"/>
  <c r="M21" i="66"/>
  <c r="M20" i="66"/>
  <c r="I21" i="66"/>
  <c r="I20" i="66"/>
  <c r="E21" i="66"/>
  <c r="E20" i="66"/>
  <c r="R21" i="70"/>
  <c r="B74" i="40" s="1"/>
  <c r="B75" i="40" s="1"/>
  <c r="B77" i="40" s="1"/>
  <c r="M22" i="70"/>
  <c r="Q22" i="70"/>
  <c r="F21" i="60"/>
  <c r="G21" i="60" s="1"/>
  <c r="F20" i="60"/>
  <c r="G20" i="60" s="1"/>
  <c r="R21" i="60"/>
  <c r="S21" i="60" s="1"/>
  <c r="R20" i="60"/>
  <c r="S20" i="60" s="1"/>
  <c r="W21" i="68"/>
  <c r="X21" i="68" s="1"/>
  <c r="Y21" i="68" s="1"/>
  <c r="X20" i="68"/>
  <c r="Y20" i="68" s="1"/>
  <c r="K21" i="68"/>
  <c r="L21" i="68" s="1"/>
  <c r="M21" i="68" s="1"/>
  <c r="L20" i="68"/>
  <c r="M20" i="68" s="1"/>
  <c r="R21" i="64"/>
  <c r="S21" i="64" s="1"/>
  <c r="R20" i="64"/>
  <c r="S20" i="64" s="1"/>
  <c r="Y22" i="60"/>
  <c r="L21" i="60"/>
  <c r="M21" i="60" s="1"/>
  <c r="L20" i="60"/>
  <c r="M20" i="60" s="1"/>
  <c r="Q21" i="68"/>
  <c r="R21" i="68" s="1"/>
  <c r="S21" i="68" s="1"/>
  <c r="R20" i="68"/>
  <c r="S20" i="68" s="1"/>
  <c r="E21" i="68"/>
  <c r="F21" i="68" s="1"/>
  <c r="G21" i="68" s="1"/>
  <c r="F20" i="68"/>
  <c r="G20" i="68" s="1"/>
  <c r="I22" i="70"/>
  <c r="X21" i="64"/>
  <c r="Y21" i="64" s="1"/>
  <c r="X20" i="64"/>
  <c r="Y20" i="64" s="1"/>
  <c r="L21" i="64"/>
  <c r="M21" i="64" s="1"/>
  <c r="L20" i="64"/>
  <c r="M20" i="64" s="1"/>
  <c r="Z19" i="64"/>
  <c r="B58" i="39" s="1"/>
  <c r="R19" i="66"/>
  <c r="B53" i="40" s="1"/>
  <c r="K21" i="66"/>
  <c r="K20" i="66"/>
  <c r="Z19" i="68"/>
  <c r="B79" i="39" s="1"/>
  <c r="E22" i="70"/>
  <c r="C17" i="41"/>
  <c r="G22" i="64" l="1"/>
  <c r="R22" i="70"/>
  <c r="D24" i="70" s="1"/>
  <c r="M22" i="68"/>
  <c r="Z21" i="68"/>
  <c r="B81" i="39" s="1"/>
  <c r="M22" i="66"/>
  <c r="K22" i="66"/>
  <c r="I22" i="66"/>
  <c r="S22" i="64"/>
  <c r="M22" i="64"/>
  <c r="P22" i="64"/>
  <c r="S22" i="68"/>
  <c r="M22" i="60"/>
  <c r="Z20" i="60"/>
  <c r="B38" i="39" s="1"/>
  <c r="R21" i="66"/>
  <c r="B55" i="40" s="1"/>
  <c r="Q22" i="66"/>
  <c r="Z21" i="64"/>
  <c r="B60" i="39" s="1"/>
  <c r="G22" i="66"/>
  <c r="O22" i="66"/>
  <c r="Y22" i="64"/>
  <c r="Z20" i="68"/>
  <c r="B80" i="39" s="1"/>
  <c r="G22" i="68"/>
  <c r="Y22" i="68"/>
  <c r="S22" i="60"/>
  <c r="Z21" i="60"/>
  <c r="B39" i="39" s="1"/>
  <c r="G22" i="60"/>
  <c r="R20" i="66"/>
  <c r="B54" i="40" s="1"/>
  <c r="Z20" i="64"/>
  <c r="B59" i="39" s="1"/>
  <c r="E22" i="66"/>
  <c r="C18" i="41"/>
  <c r="C77" i="40" l="1"/>
  <c r="B43" i="37"/>
  <c r="R22" i="66"/>
  <c r="D24" i="66" s="1"/>
  <c r="B33" i="37" s="1"/>
  <c r="Z22" i="64"/>
  <c r="C24" i="64" s="1"/>
  <c r="C64" i="39" s="1"/>
  <c r="Z22" i="60"/>
  <c r="B56" i="40"/>
  <c r="B58" i="40" s="1"/>
  <c r="Z22" i="68"/>
  <c r="C24" i="68" s="1"/>
  <c r="C19" i="41"/>
  <c r="B55" i="37" l="1"/>
  <c r="C24" i="60"/>
  <c r="C43" i="39" s="1"/>
  <c r="C58" i="40"/>
  <c r="B31" i="37"/>
  <c r="C85" i="39"/>
  <c r="B41" i="37"/>
  <c r="C20" i="41"/>
  <c r="B21" i="37" l="1"/>
  <c r="C21" i="41"/>
  <c r="C22" i="41" l="1"/>
  <c r="C23" i="41" l="1"/>
  <c r="C24" i="41" l="1"/>
  <c r="C25" i="41" l="1"/>
  <c r="C26" i="41" l="1"/>
  <c r="C27" i="41" l="1"/>
  <c r="C28" i="41" l="1"/>
  <c r="C29" i="41" l="1"/>
  <c r="C30" i="41" l="1"/>
  <c r="C31" i="41" l="1"/>
  <c r="C32" i="41" l="1"/>
  <c r="C33" i="41" l="1"/>
  <c r="C34" i="41" l="1"/>
  <c r="C35" i="41" l="1"/>
  <c r="C36" i="41" l="1"/>
  <c r="C37" i="41" l="1"/>
  <c r="C38" i="41" l="1"/>
  <c r="C39" i="41" l="1"/>
  <c r="C40" i="41" l="1"/>
  <c r="C41" i="41" l="1"/>
  <c r="C42" i="41" l="1"/>
  <c r="C43" i="41" l="1"/>
  <c r="C44" i="41" l="1"/>
  <c r="B29" i="58" l="1"/>
  <c r="B30" i="58" s="1"/>
  <c r="B31" i="58" s="1"/>
  <c r="B75" i="39" l="1"/>
  <c r="B83" i="39"/>
  <c r="D16" i="58"/>
  <c r="F65" i="38"/>
  <c r="B85" i="39" l="1"/>
  <c r="E16" i="58"/>
  <c r="E17" i="58" s="1"/>
  <c r="F17" i="58" s="1"/>
  <c r="G16" i="58"/>
  <c r="F67" i="38"/>
  <c r="D18" i="58"/>
  <c r="B10" i="37"/>
  <c r="F16" i="58" l="1"/>
  <c r="B71" i="38"/>
  <c r="D68" i="38"/>
  <c r="B68" i="38"/>
  <c r="E68" i="38"/>
  <c r="C68" i="38"/>
  <c r="R16" i="58"/>
  <c r="P16" i="58"/>
  <c r="N16" i="58"/>
  <c r="L16" i="58"/>
  <c r="J16" i="58"/>
  <c r="G17" i="58"/>
  <c r="H16" i="58"/>
  <c r="D19" i="58"/>
  <c r="S16" i="58" l="1"/>
  <c r="R17" i="58"/>
  <c r="J17" i="58"/>
  <c r="L17" i="58"/>
  <c r="N17" i="58"/>
  <c r="P17" i="58"/>
  <c r="G18" i="58"/>
  <c r="H17" i="58"/>
  <c r="D20" i="58"/>
  <c r="B48" i="51"/>
  <c r="C11" i="53" s="1"/>
  <c r="E33" i="51"/>
  <c r="C10" i="53" s="1"/>
  <c r="B33" i="51"/>
  <c r="C9" i="53" s="1"/>
  <c r="E19" i="51"/>
  <c r="C8" i="53" s="1"/>
  <c r="B19" i="51"/>
  <c r="C7" i="53" s="1"/>
  <c r="R18" i="58" l="1"/>
  <c r="P18" i="58"/>
  <c r="N18" i="58"/>
  <c r="L18" i="58"/>
  <c r="J18" i="58"/>
  <c r="G19" i="58"/>
  <c r="H18" i="58"/>
  <c r="D21" i="58"/>
  <c r="C12" i="53"/>
  <c r="R19" i="58" l="1"/>
  <c r="J19" i="58"/>
  <c r="L19" i="58"/>
  <c r="N19" i="58"/>
  <c r="P19" i="58"/>
  <c r="F16" i="53"/>
  <c r="E16" i="53"/>
  <c r="G20" i="58"/>
  <c r="H19" i="58"/>
  <c r="E18" i="58"/>
  <c r="F18" i="58" s="1"/>
  <c r="S18" i="58" s="1"/>
  <c r="R21" i="58" l="1"/>
  <c r="R20" i="58"/>
  <c r="P21" i="58"/>
  <c r="P20" i="58"/>
  <c r="N21" i="58"/>
  <c r="N20" i="58"/>
  <c r="L21" i="58"/>
  <c r="L20" i="58"/>
  <c r="J21" i="58"/>
  <c r="J20" i="58"/>
  <c r="G21" i="58"/>
  <c r="H21" i="58" s="1"/>
  <c r="H20" i="58"/>
  <c r="E19" i="58"/>
  <c r="F19" i="58" s="1"/>
  <c r="S19" i="58" s="1"/>
  <c r="R22" i="58" l="1"/>
  <c r="L22" i="58"/>
  <c r="E20" i="58"/>
  <c r="F20" i="58" s="1"/>
  <c r="S20" i="58" s="1"/>
  <c r="H22" i="58" l="1"/>
  <c r="P22" i="58"/>
  <c r="E21" i="58"/>
  <c r="F21" i="58" s="1"/>
  <c r="S21" i="58" s="1"/>
  <c r="F22" i="58" l="1"/>
  <c r="N22" i="58"/>
  <c r="J22" i="58"/>
  <c r="B45" i="37" l="1"/>
  <c r="B29" i="27" l="1"/>
  <c r="B30" i="27" s="1"/>
  <c r="B31" i="27" s="1"/>
  <c r="B21" i="26"/>
  <c r="B22" i="26" s="1"/>
  <c r="B23" i="26" s="1"/>
  <c r="B29" i="21"/>
  <c r="B30" i="21" s="1"/>
  <c r="B31" i="21" s="1"/>
  <c r="D13" i="21" s="1"/>
  <c r="B20" i="25"/>
  <c r="B21" i="25" s="1"/>
  <c r="B22" i="25" s="1"/>
  <c r="Q13" i="27" l="1"/>
  <c r="Q14" i="27"/>
  <c r="Q15" i="27"/>
  <c r="Q16" i="27"/>
  <c r="Q17" i="27"/>
  <c r="Q18" i="27"/>
  <c r="Q19" i="27"/>
  <c r="Q20" i="27"/>
  <c r="Q21" i="27"/>
  <c r="X14" i="21"/>
  <c r="Y14" i="21" s="1"/>
  <c r="X13" i="21"/>
  <c r="Y13" i="21" s="1"/>
  <c r="X15" i="21"/>
  <c r="Y15" i="21" s="1"/>
  <c r="X16" i="21"/>
  <c r="Y16" i="21" s="1"/>
  <c r="X17" i="21"/>
  <c r="Y17" i="21" s="1"/>
  <c r="X18" i="21"/>
  <c r="Y18" i="21" s="1"/>
  <c r="X19" i="21"/>
  <c r="Y19" i="21" s="1"/>
  <c r="X20" i="21"/>
  <c r="Y20" i="21" s="1"/>
  <c r="X21" i="21"/>
  <c r="Y21" i="21" s="1"/>
  <c r="D12" i="25"/>
  <c r="C13" i="25" s="1"/>
  <c r="O13" i="27"/>
  <c r="K13" i="27"/>
  <c r="G13" i="27"/>
  <c r="M13" i="27"/>
  <c r="I13" i="27"/>
  <c r="E13" i="27"/>
  <c r="E13" i="26"/>
  <c r="M13" i="26"/>
  <c r="K13" i="26"/>
  <c r="Q13" i="26"/>
  <c r="I13" i="26"/>
  <c r="O13" i="26"/>
  <c r="R13" i="21"/>
  <c r="L13" i="21"/>
  <c r="F13" i="21"/>
  <c r="U13" i="21"/>
  <c r="O13" i="21"/>
  <c r="I13" i="21"/>
  <c r="F51" i="38"/>
  <c r="F37" i="38"/>
  <c r="R13" i="27" l="1"/>
  <c r="B9" i="40" s="1"/>
  <c r="Q22" i="27"/>
  <c r="Y22" i="21"/>
  <c r="E14" i="27"/>
  <c r="G13" i="21"/>
  <c r="F14" i="21"/>
  <c r="F53" i="38"/>
  <c r="F39" i="38"/>
  <c r="B40" i="38" l="1"/>
  <c r="F68" i="38"/>
  <c r="E15" i="27"/>
  <c r="F15" i="21"/>
  <c r="G14" i="21"/>
  <c r="B43" i="38"/>
  <c r="E40" i="38"/>
  <c r="D40" i="38"/>
  <c r="B57" i="38"/>
  <c r="D54" i="38"/>
  <c r="C54" i="38"/>
  <c r="B54" i="38"/>
  <c r="E54" i="38"/>
  <c r="C40" i="38"/>
  <c r="F54" i="38" l="1"/>
  <c r="F40" i="38"/>
  <c r="E16" i="27"/>
  <c r="F16" i="21"/>
  <c r="G15" i="21"/>
  <c r="E17" i="27" l="1"/>
  <c r="F17" i="21"/>
  <c r="G16" i="21"/>
  <c r="E18" i="27" l="1"/>
  <c r="B54" i="39"/>
  <c r="F18" i="21"/>
  <c r="G17" i="21"/>
  <c r="E19" i="27" l="1"/>
  <c r="B33" i="39"/>
  <c r="R12" i="25"/>
  <c r="P12" i="25"/>
  <c r="L12" i="25"/>
  <c r="H12" i="25"/>
  <c r="N12" i="25"/>
  <c r="J12" i="25"/>
  <c r="F12" i="25"/>
  <c r="F19" i="21"/>
  <c r="G18" i="21"/>
  <c r="I14" i="21"/>
  <c r="E20" i="27" l="1"/>
  <c r="F20" i="21"/>
  <c r="G19" i="21"/>
  <c r="E21" i="27" l="1"/>
  <c r="G20" i="21"/>
  <c r="F21" i="21" l="1"/>
  <c r="G21" i="21" s="1"/>
  <c r="G22" i="21" s="1"/>
  <c r="E14" i="26"/>
  <c r="G13" i="26"/>
  <c r="B62" i="39" l="1"/>
  <c r="B64" i="39" s="1"/>
  <c r="B41" i="39"/>
  <c r="B43" i="39" s="1"/>
  <c r="B25" i="37"/>
  <c r="B35" i="37"/>
  <c r="G14" i="26"/>
  <c r="G14" i="27"/>
  <c r="G15" i="27" l="1"/>
  <c r="I14" i="26"/>
  <c r="I14" i="27"/>
  <c r="K14" i="27" l="1"/>
  <c r="K14" i="26"/>
  <c r="I15" i="27"/>
  <c r="G16" i="27"/>
  <c r="M14" i="26" l="1"/>
  <c r="K15" i="27"/>
  <c r="I16" i="27"/>
  <c r="G17" i="27"/>
  <c r="M14" i="27"/>
  <c r="I17" i="27" l="1"/>
  <c r="O14" i="26"/>
  <c r="Q14" i="26"/>
  <c r="M15" i="27"/>
  <c r="K16" i="27"/>
  <c r="O14" i="27"/>
  <c r="R14" i="27" s="1"/>
  <c r="B10" i="40" s="1"/>
  <c r="G18" i="27"/>
  <c r="C16" i="26" l="1"/>
  <c r="K17" i="27"/>
  <c r="O15" i="27"/>
  <c r="R15" i="27" s="1"/>
  <c r="B11" i="40" s="1"/>
  <c r="M16" i="27"/>
  <c r="G19" i="27"/>
  <c r="I18" i="27"/>
  <c r="B12" i="37" l="1"/>
  <c r="B7" i="40"/>
  <c r="B8" i="40" s="1"/>
  <c r="I19" i="27"/>
  <c r="G20" i="27"/>
  <c r="O16" i="27"/>
  <c r="R16" i="27" s="1"/>
  <c r="B12" i="40" s="1"/>
  <c r="K18" i="27"/>
  <c r="M17" i="27"/>
  <c r="O17" i="27" l="1"/>
  <c r="R17" i="27" s="1"/>
  <c r="B13" i="40" s="1"/>
  <c r="E22" i="27"/>
  <c r="I20" i="27"/>
  <c r="M18" i="27"/>
  <c r="G21" i="27"/>
  <c r="K19" i="27"/>
  <c r="K20" i="27" l="1"/>
  <c r="M19" i="27"/>
  <c r="G22" i="27"/>
  <c r="I21" i="27"/>
  <c r="O18" i="27"/>
  <c r="R18" i="27" s="1"/>
  <c r="B14" i="40" s="1"/>
  <c r="I22" i="27" l="1"/>
  <c r="O19" i="27"/>
  <c r="R19" i="27" s="1"/>
  <c r="B15" i="40" s="1"/>
  <c r="K21" i="27"/>
  <c r="M20" i="27"/>
  <c r="K22" i="27" l="1"/>
  <c r="O20" i="27"/>
  <c r="R20" i="27" s="1"/>
  <c r="B16" i="40" s="1"/>
  <c r="M21" i="27"/>
  <c r="M22" i="27" l="1"/>
  <c r="O21" i="27"/>
  <c r="R21" i="27" s="1"/>
  <c r="B17" i="40" s="1"/>
  <c r="B18" i="40" s="1"/>
  <c r="O22" i="27" l="1"/>
  <c r="R22" i="27" s="1"/>
  <c r="D24" i="27" s="1"/>
  <c r="B13" i="37" l="1"/>
  <c r="C20" i="40"/>
  <c r="B20" i="40"/>
  <c r="J13" i="21"/>
  <c r="J14" i="21" l="1"/>
  <c r="I15" i="21"/>
  <c r="D14" i="21" l="1"/>
  <c r="J15" i="21"/>
  <c r="I16" i="21"/>
  <c r="J16" i="21" l="1"/>
  <c r="I17" i="21"/>
  <c r="D15" i="21"/>
  <c r="M13" i="21"/>
  <c r="L14" i="21"/>
  <c r="D16" i="21" l="1"/>
  <c r="P13" i="21"/>
  <c r="O14" i="21"/>
  <c r="M14" i="21"/>
  <c r="L15" i="21"/>
  <c r="J17" i="21"/>
  <c r="I18" i="21"/>
  <c r="L16" i="21" l="1"/>
  <c r="M15" i="21"/>
  <c r="R14" i="21"/>
  <c r="S13" i="21"/>
  <c r="O15" i="21"/>
  <c r="P14" i="21"/>
  <c r="D17" i="21"/>
  <c r="I19" i="21"/>
  <c r="J18" i="21"/>
  <c r="R15" i="21" l="1"/>
  <c r="S14" i="21"/>
  <c r="I20" i="21"/>
  <c r="J19" i="21"/>
  <c r="D18" i="21"/>
  <c r="O16" i="21"/>
  <c r="P15" i="21"/>
  <c r="V13" i="21"/>
  <c r="Z13" i="21" s="1"/>
  <c r="B7" i="39" s="1"/>
  <c r="U14" i="21"/>
  <c r="M16" i="21"/>
  <c r="L17" i="21"/>
  <c r="O17" i="21" l="1"/>
  <c r="P16" i="21"/>
  <c r="M17" i="21"/>
  <c r="L18" i="21"/>
  <c r="V14" i="21"/>
  <c r="Z14" i="21" s="1"/>
  <c r="B8" i="39" s="1"/>
  <c r="U15" i="21"/>
  <c r="D19" i="21"/>
  <c r="R16" i="21"/>
  <c r="S15" i="21"/>
  <c r="I21" i="21"/>
  <c r="J20" i="21"/>
  <c r="J21" i="21" l="1"/>
  <c r="J22" i="21" s="1"/>
  <c r="V15" i="21"/>
  <c r="Z15" i="21" s="1"/>
  <c r="B9" i="39" s="1"/>
  <c r="U16" i="21"/>
  <c r="R17" i="21"/>
  <c r="S16" i="21"/>
  <c r="D20" i="21"/>
  <c r="O18" i="21"/>
  <c r="P17" i="21"/>
  <c r="L19" i="21"/>
  <c r="M18" i="21"/>
  <c r="S17" i="21" l="1"/>
  <c r="L20" i="21"/>
  <c r="M19" i="21"/>
  <c r="P18" i="21"/>
  <c r="O19" i="21"/>
  <c r="V16" i="21"/>
  <c r="Z16" i="21" s="1"/>
  <c r="B10" i="39" s="1"/>
  <c r="B12" i="39" s="1"/>
  <c r="U17" i="21"/>
  <c r="D21" i="21" l="1"/>
  <c r="R18" i="21"/>
  <c r="S18" i="21" s="1"/>
  <c r="O20" i="21"/>
  <c r="P19" i="21"/>
  <c r="R19" i="21"/>
  <c r="V17" i="21"/>
  <c r="Z17" i="21" s="1"/>
  <c r="B14" i="39" s="1"/>
  <c r="U18" i="21"/>
  <c r="L21" i="21"/>
  <c r="M20" i="21"/>
  <c r="D22" i="21" l="1"/>
  <c r="M21" i="21"/>
  <c r="M22" i="21" s="1"/>
  <c r="P20" i="21"/>
  <c r="O21" i="21"/>
  <c r="U19" i="21"/>
  <c r="V18" i="21"/>
  <c r="Z18" i="21" s="1"/>
  <c r="B15" i="39" s="1"/>
  <c r="R20" i="21"/>
  <c r="S19" i="21"/>
  <c r="P21" i="21" l="1"/>
  <c r="P22" i="21" s="1"/>
  <c r="S20" i="21"/>
  <c r="R21" i="21"/>
  <c r="V19" i="21"/>
  <c r="Z19" i="21" s="1"/>
  <c r="B16" i="39" s="1"/>
  <c r="U20" i="21"/>
  <c r="S21" i="21" l="1"/>
  <c r="S22" i="21" s="1"/>
  <c r="V20" i="21"/>
  <c r="Z20" i="21" s="1"/>
  <c r="B17" i="39" s="1"/>
  <c r="U21" i="21"/>
  <c r="V21" i="21" l="1"/>
  <c r="V22" i="21" s="1"/>
  <c r="Z22" i="21" s="1"/>
  <c r="C24" i="21" s="1"/>
  <c r="C22" i="39" s="1"/>
  <c r="Z21" i="21" l="1"/>
  <c r="B18" i="39" s="1"/>
  <c r="B20" i="39" s="1"/>
  <c r="B22" i="39" s="1"/>
  <c r="B9" i="37"/>
  <c r="H13" i="25" l="1"/>
  <c r="J13" i="25" l="1"/>
  <c r="N13" i="25" l="1"/>
  <c r="L13" i="25"/>
  <c r="P13" i="25" l="1"/>
  <c r="F13" i="25"/>
  <c r="R13" i="25" l="1"/>
  <c r="C15" i="25" s="1"/>
  <c r="B11" i="38"/>
  <c r="F9" i="38"/>
  <c r="F11" i="38" s="1"/>
  <c r="B7" i="37" s="1"/>
  <c r="B12" i="38" l="1"/>
  <c r="G24" i="38"/>
  <c r="B8" i="37"/>
  <c r="B24" i="38" l="1"/>
  <c r="F24" i="38" s="1"/>
  <c r="F22" i="38" l="1"/>
  <c r="B25" i="38"/>
  <c r="B28" i="38"/>
  <c r="E25" i="38"/>
  <c r="C25" i="38"/>
  <c r="D25" i="38"/>
  <c r="F25" i="38" l="1"/>
  <c r="S17" i="58"/>
  <c r="S22" i="58" s="1"/>
  <c r="C24" i="58" s="1"/>
  <c r="B11" i="37" s="1"/>
  <c r="D17" i="58"/>
  <c r="D22" i="58" s="1"/>
  <c r="B15" i="37" l="1"/>
</calcChain>
</file>

<file path=xl/sharedStrings.xml><?xml version="1.0" encoding="utf-8"?>
<sst xmlns="http://schemas.openxmlformats.org/spreadsheetml/2006/main" count="1720" uniqueCount="528">
  <si>
    <t>DDI</t>
  </si>
  <si>
    <t>Schedule E - Resource Hourly Rates</t>
  </si>
  <si>
    <t>Phases</t>
  </si>
  <si>
    <t>Project Manager</t>
  </si>
  <si>
    <t>Contract Manager</t>
  </si>
  <si>
    <t>Technical Writer</t>
  </si>
  <si>
    <t>Trainer</t>
  </si>
  <si>
    <t>Group:</t>
  </si>
  <si>
    <t>Base Cost</t>
  </si>
  <si>
    <t>Group 1</t>
  </si>
  <si>
    <t>Group 2</t>
  </si>
  <si>
    <t>Group 3</t>
  </si>
  <si>
    <t>Group 4</t>
  </si>
  <si>
    <t>Group 5</t>
  </si>
  <si>
    <t>Group 6</t>
  </si>
  <si>
    <t>Group 7</t>
  </si>
  <si>
    <t>Range:</t>
  </si>
  <si>
    <t>0 - 25000</t>
  </si>
  <si>
    <t>25,001 - 75,000</t>
  </si>
  <si>
    <t>75,001 -125,000</t>
  </si>
  <si>
    <t>125,001 - 175,000</t>
  </si>
  <si>
    <t>175,001 - 225,000</t>
  </si>
  <si>
    <t>225,001 - 275,000</t>
  </si>
  <si>
    <t>275,001 +</t>
  </si>
  <si>
    <t>Base Cost Amount</t>
  </si>
  <si>
    <t>Variable Rate</t>
  </si>
  <si>
    <t>Annual Variable Cost</t>
  </si>
  <si>
    <t>COLA Percentage:</t>
  </si>
  <si>
    <t>Year 1 Variable Rate:</t>
  </si>
  <si>
    <t>Variable Rate Factor Group 2-7:</t>
  </si>
  <si>
    <t>Operations Year</t>
  </si>
  <si>
    <t>Monthly Base Cost</t>
  </si>
  <si>
    <t>Operations Year 1:</t>
  </si>
  <si>
    <t>Operations Year 2:</t>
  </si>
  <si>
    <t>Operations Year 3:</t>
  </si>
  <si>
    <t>Operations Year 4:</t>
  </si>
  <si>
    <t>Operations Optional Year 5:</t>
  </si>
  <si>
    <t>Operations Optional Year 6:</t>
  </si>
  <si>
    <t>Operations Optional Year 7:</t>
  </si>
  <si>
    <t>Operations Optional Year 8:</t>
  </si>
  <si>
    <t>Operations Optional Year 9:</t>
  </si>
  <si>
    <t>Pool Hour Rate</t>
  </si>
  <si>
    <t>DDI:</t>
  </si>
  <si>
    <t>Year 1 Hourly Rate:</t>
  </si>
  <si>
    <t>DDI Enhancement Pool Hours:</t>
  </si>
  <si>
    <t>Operations Annual Enhancement Pool Hours:</t>
  </si>
  <si>
    <t>B. CPI-U for Participating Addendum Date:</t>
  </si>
  <si>
    <t>C. Index Point Change equals B minus A:</t>
  </si>
  <si>
    <t>E. CPI-U Inflation Percentage equals B plus 1.00:</t>
  </si>
  <si>
    <t>Consumer Price Index Urban (CPI-U) Adjustment:</t>
  </si>
  <si>
    <t>Phase</t>
  </si>
  <si>
    <t xml:space="preserve">Cost </t>
  </si>
  <si>
    <t xml:space="preserve">Instruction </t>
  </si>
  <si>
    <t>Cost</t>
  </si>
  <si>
    <t xml:space="preserve"> </t>
  </si>
  <si>
    <t>Payment Milestone</t>
  </si>
  <si>
    <t>DDI Phase</t>
  </si>
  <si>
    <t>User Acceptance Testing and Integration Testing</t>
  </si>
  <si>
    <t>Implementation and Acceptance</t>
  </si>
  <si>
    <t>Certification</t>
  </si>
  <si>
    <t>Total Cost</t>
  </si>
  <si>
    <t xml:space="preserve">Total Cost By Phase </t>
  </si>
  <si>
    <t xml:space="preserve">Total Percentage By Phase </t>
  </si>
  <si>
    <t xml:space="preserve">Grand Total </t>
  </si>
  <si>
    <t xml:space="preserve">DDI Phase </t>
  </si>
  <si>
    <t xml:space="preserve">Total Cost </t>
  </si>
  <si>
    <t>GRAND TOTAL</t>
  </si>
  <si>
    <r>
      <rPr>
        <b/>
        <sz val="12"/>
        <color theme="1"/>
        <rFont val="Arial"/>
        <family val="2"/>
      </rPr>
      <t xml:space="preserve">Option A </t>
    </r>
    <r>
      <rPr>
        <sz val="12"/>
        <color theme="1"/>
        <rFont val="Arial"/>
        <family val="2"/>
      </rPr>
      <t>Operations Year 1</t>
    </r>
  </si>
  <si>
    <r>
      <rPr>
        <b/>
        <sz val="12"/>
        <color theme="1"/>
        <rFont val="Arial"/>
        <family val="2"/>
      </rPr>
      <t xml:space="preserve">Option A </t>
    </r>
    <r>
      <rPr>
        <sz val="12"/>
        <color theme="1"/>
        <rFont val="Arial"/>
        <family val="2"/>
      </rPr>
      <t>Operations Year 2</t>
    </r>
  </si>
  <si>
    <r>
      <rPr>
        <b/>
        <sz val="12"/>
        <color theme="1"/>
        <rFont val="Arial"/>
        <family val="2"/>
      </rPr>
      <t xml:space="preserve">Option A </t>
    </r>
    <r>
      <rPr>
        <sz val="12"/>
        <color theme="1"/>
        <rFont val="Arial"/>
        <family val="2"/>
      </rPr>
      <t>Operations Year 3</t>
    </r>
  </si>
  <si>
    <r>
      <rPr>
        <b/>
        <sz val="12"/>
        <color theme="1"/>
        <rFont val="Arial"/>
        <family val="2"/>
      </rPr>
      <t xml:space="preserve">Option A </t>
    </r>
    <r>
      <rPr>
        <sz val="12"/>
        <color theme="1"/>
        <rFont val="Arial"/>
        <family val="2"/>
      </rPr>
      <t>Operations Year 4</t>
    </r>
  </si>
  <si>
    <r>
      <rPr>
        <b/>
        <sz val="12"/>
        <color theme="1"/>
        <rFont val="Arial"/>
        <family val="2"/>
      </rPr>
      <t xml:space="preserve">Option A </t>
    </r>
    <r>
      <rPr>
        <sz val="12"/>
        <color theme="1"/>
        <rFont val="Arial"/>
        <family val="2"/>
      </rPr>
      <t>Operations Optional Year 5</t>
    </r>
  </si>
  <si>
    <r>
      <rPr>
        <b/>
        <sz val="12"/>
        <color theme="1"/>
        <rFont val="Arial"/>
        <family val="2"/>
      </rPr>
      <t>Option A</t>
    </r>
    <r>
      <rPr>
        <sz val="12"/>
        <color theme="1"/>
        <rFont val="Arial"/>
        <family val="2"/>
      </rPr>
      <t xml:space="preserve"> Operations Optional Year 6</t>
    </r>
  </si>
  <si>
    <r>
      <rPr>
        <b/>
        <sz val="12"/>
        <color theme="1"/>
        <rFont val="Arial"/>
        <family val="2"/>
      </rPr>
      <t xml:space="preserve">Option A </t>
    </r>
    <r>
      <rPr>
        <sz val="12"/>
        <color theme="1"/>
        <rFont val="Arial"/>
        <family val="2"/>
      </rPr>
      <t>Operations Optional Year 7</t>
    </r>
  </si>
  <si>
    <r>
      <rPr>
        <b/>
        <sz val="12"/>
        <color theme="1"/>
        <rFont val="Arial"/>
        <family val="2"/>
      </rPr>
      <t>Option A</t>
    </r>
    <r>
      <rPr>
        <sz val="12"/>
        <color theme="1"/>
        <rFont val="Arial"/>
        <family val="2"/>
      </rPr>
      <t xml:space="preserve"> Operations Optional Year 8</t>
    </r>
  </si>
  <si>
    <r>
      <rPr>
        <b/>
        <sz val="12"/>
        <color theme="1"/>
        <rFont val="Arial"/>
        <family val="2"/>
      </rPr>
      <t>Option A</t>
    </r>
    <r>
      <rPr>
        <sz val="12"/>
        <color theme="1"/>
        <rFont val="Arial"/>
        <family val="2"/>
      </rPr>
      <t xml:space="preserve"> Operations Optional Year 9</t>
    </r>
  </si>
  <si>
    <r>
      <rPr>
        <b/>
        <sz val="12"/>
        <color theme="1"/>
        <rFont val="Arial"/>
        <family val="2"/>
      </rPr>
      <t xml:space="preserve">Option B </t>
    </r>
    <r>
      <rPr>
        <sz val="12"/>
        <color theme="1"/>
        <rFont val="Arial"/>
        <family val="2"/>
      </rPr>
      <t>Operations Year 1</t>
    </r>
  </si>
  <si>
    <r>
      <rPr>
        <b/>
        <sz val="12"/>
        <color theme="1"/>
        <rFont val="Arial"/>
        <family val="2"/>
      </rPr>
      <t xml:space="preserve">Option B </t>
    </r>
    <r>
      <rPr>
        <sz val="12"/>
        <color theme="1"/>
        <rFont val="Arial"/>
        <family val="2"/>
      </rPr>
      <t>Operations Year 2</t>
    </r>
  </si>
  <si>
    <r>
      <rPr>
        <b/>
        <sz val="12"/>
        <color theme="1"/>
        <rFont val="Arial"/>
        <family val="2"/>
      </rPr>
      <t xml:space="preserve">Option B </t>
    </r>
    <r>
      <rPr>
        <sz val="12"/>
        <color theme="1"/>
        <rFont val="Arial"/>
        <family val="2"/>
      </rPr>
      <t>Operations Year 3</t>
    </r>
  </si>
  <si>
    <r>
      <rPr>
        <b/>
        <sz val="12"/>
        <color theme="1"/>
        <rFont val="Arial"/>
        <family val="2"/>
      </rPr>
      <t xml:space="preserve">Option B </t>
    </r>
    <r>
      <rPr>
        <sz val="12"/>
        <color theme="1"/>
        <rFont val="Arial"/>
        <family val="2"/>
      </rPr>
      <t>Operations Year 4</t>
    </r>
  </si>
  <si>
    <r>
      <rPr>
        <b/>
        <sz val="12"/>
        <color theme="1"/>
        <rFont val="Arial"/>
        <family val="2"/>
      </rPr>
      <t xml:space="preserve">Option B </t>
    </r>
    <r>
      <rPr>
        <sz val="12"/>
        <color theme="1"/>
        <rFont val="Arial"/>
        <family val="2"/>
      </rPr>
      <t>Operations Optional Year 5</t>
    </r>
  </si>
  <si>
    <r>
      <rPr>
        <b/>
        <sz val="12"/>
        <color theme="1"/>
        <rFont val="Arial"/>
        <family val="2"/>
      </rPr>
      <t>Option B</t>
    </r>
    <r>
      <rPr>
        <sz val="12"/>
        <color theme="1"/>
        <rFont val="Arial"/>
        <family val="2"/>
      </rPr>
      <t xml:space="preserve"> Operations Optional Year 6</t>
    </r>
  </si>
  <si>
    <r>
      <rPr>
        <b/>
        <sz val="12"/>
        <color theme="1"/>
        <rFont val="Arial"/>
        <family val="2"/>
      </rPr>
      <t xml:space="preserve">Option B </t>
    </r>
    <r>
      <rPr>
        <sz val="12"/>
        <color theme="1"/>
        <rFont val="Arial"/>
        <family val="2"/>
      </rPr>
      <t>Operations Optional Year 7</t>
    </r>
  </si>
  <si>
    <r>
      <rPr>
        <b/>
        <sz val="12"/>
        <color theme="1"/>
        <rFont val="Arial"/>
        <family val="2"/>
      </rPr>
      <t>Option B</t>
    </r>
    <r>
      <rPr>
        <sz val="12"/>
        <color theme="1"/>
        <rFont val="Arial"/>
        <family val="2"/>
      </rPr>
      <t xml:space="preserve"> Operations Optional Year 8</t>
    </r>
  </si>
  <si>
    <r>
      <rPr>
        <b/>
        <sz val="12"/>
        <color theme="1"/>
        <rFont val="Arial"/>
        <family val="2"/>
      </rPr>
      <t>Option B</t>
    </r>
    <r>
      <rPr>
        <sz val="12"/>
        <color theme="1"/>
        <rFont val="Arial"/>
        <family val="2"/>
      </rPr>
      <t xml:space="preserve"> Operations Optional Year 9</t>
    </r>
  </si>
  <si>
    <t>D. Equals C divided by A:</t>
  </si>
  <si>
    <t>Core Operations Year 1</t>
  </si>
  <si>
    <t>Core Operations Year 2</t>
  </si>
  <si>
    <t>Core Operations Year 3</t>
  </si>
  <si>
    <t>Core Operations Year 4</t>
  </si>
  <si>
    <t>Core Operations Optional Year 5</t>
  </si>
  <si>
    <t>Core Operations Optional Year 6</t>
  </si>
  <si>
    <t>Core Operations Optional Year 7</t>
  </si>
  <si>
    <t>Core Operations Optional Year 8</t>
  </si>
  <si>
    <t>Core Operations Optional Year 9</t>
  </si>
  <si>
    <t>Core Grand Total</t>
  </si>
  <si>
    <t>Total Core Operations</t>
  </si>
  <si>
    <t>Total Core DDI</t>
  </si>
  <si>
    <t>Core TOTAL</t>
  </si>
  <si>
    <t>Core GRAND TOTAL</t>
  </si>
  <si>
    <t>`</t>
  </si>
  <si>
    <t>A. CPI-U for Master Agreement Date MM/DD/20YY:</t>
  </si>
  <si>
    <t>DDI Base Fixed Cost:</t>
  </si>
  <si>
    <t>Variable Rate Factor Group 1-7:</t>
  </si>
  <si>
    <t>+</t>
  </si>
  <si>
    <t>Group Member Range:</t>
  </si>
  <si>
    <t xml:space="preserve"> Total Members: </t>
  </si>
  <si>
    <t>Total Option A (Financial) DDI</t>
  </si>
  <si>
    <t>Total Option A (Financial) Operations</t>
  </si>
  <si>
    <t>Option A (Financial) Grand Total</t>
  </si>
  <si>
    <t>Core DDI - 7,500 hours</t>
  </si>
  <si>
    <t>Option A DDI - 3,000 hours</t>
  </si>
  <si>
    <t>Option A Operations Year 1 - 2,000 hours</t>
  </si>
  <si>
    <t>Option A Operations Year 2 - 2,000 hours</t>
  </si>
  <si>
    <t>Option A Operations Year 3 - 2,000 hours</t>
  </si>
  <si>
    <t>Option A Operations Year 4 - 2,000 hours</t>
  </si>
  <si>
    <t>Option A Optional Operations Year 1 - 2,000 hours</t>
  </si>
  <si>
    <t>Option A Optional Operations Year 2 - 2,000 hours</t>
  </si>
  <si>
    <t>Option A Optional Operations Year 3 - 2,000 hours</t>
  </si>
  <si>
    <t>Option A Optional Operations Year 4 - 2,000 hours</t>
  </si>
  <si>
    <t>Option A Optional Operations Year 5 - 2,000 hours</t>
  </si>
  <si>
    <t>Option B DDI - 3,000 hours</t>
  </si>
  <si>
    <t>Integration Services Types Fixed Hour Amounts</t>
  </si>
  <si>
    <t>Major Integration Service Type Effort</t>
  </si>
  <si>
    <t>Complex Integration Service Type Effort</t>
  </si>
  <si>
    <t>Resource Type</t>
  </si>
  <si>
    <t>Hours</t>
  </si>
  <si>
    <t>Business Analyst</t>
  </si>
  <si>
    <t>Configuration Lead</t>
  </si>
  <si>
    <t>Sr. Developer</t>
  </si>
  <si>
    <t>Developer</t>
  </si>
  <si>
    <t>Database Administrator</t>
  </si>
  <si>
    <t>Security Analyst</t>
  </si>
  <si>
    <t>Test Lead</t>
  </si>
  <si>
    <t>Tester</t>
  </si>
  <si>
    <t>Total Fixed Hours for Each Major Service Integration:</t>
  </si>
  <si>
    <t>Total Fixed Hours for Each Complex Service Integration:</t>
  </si>
  <si>
    <t>Standard Integration Service Type Effort</t>
  </si>
  <si>
    <t>Total Fixed Hours for Each Standard Service Integration:</t>
  </si>
  <si>
    <t>Total Fixed Hours for Each Simple Service Integration:</t>
  </si>
  <si>
    <t>On Boarding Integration Service Type Effort</t>
  </si>
  <si>
    <t>Total Fixed Hours for Each Onboarding Service Integration:</t>
  </si>
  <si>
    <t>Major Services</t>
  </si>
  <si>
    <t>*</t>
  </si>
  <si>
    <t>Complex Services</t>
  </si>
  <si>
    <t>Standard Services</t>
  </si>
  <si>
    <t>Simple Services</t>
  </si>
  <si>
    <t>Onboarding Services</t>
  </si>
  <si>
    <t>**</t>
  </si>
  <si>
    <t>***</t>
  </si>
  <si>
    <t>DDI Requisitioned Integration Services Pool Hours and Cost</t>
  </si>
  <si>
    <t>Total DDI Requisitioned Integration Services Pool Hours:</t>
  </si>
  <si>
    <t>Number of Interfaces</t>
  </si>
  <si>
    <t>Simple Integration Service Type Effort</t>
  </si>
  <si>
    <t>Core Operations Year 1 - 4,000 hours</t>
  </si>
  <si>
    <t>Core Operations Year 2 - 4,000 hours</t>
  </si>
  <si>
    <t>Core Operations Year 3 - 4,000 hours</t>
  </si>
  <si>
    <t>Core Operations Year 4 - 4,000 hours</t>
  </si>
  <si>
    <t>Core Optional Operations Year 1 - 4,000 hours</t>
  </si>
  <si>
    <t>Core Optional Operations Year 2 - 4,000 hours</t>
  </si>
  <si>
    <t>Core Optional Operations Year 3 - 4,000 hours</t>
  </si>
  <si>
    <t>Core Optional Operations Year 4 - 4,000 hours</t>
  </si>
  <si>
    <t>Core Optional Operations Year 5 - 4,000 hours</t>
  </si>
  <si>
    <t>Option C Operations Year 1</t>
  </si>
  <si>
    <t>Option C Operations Year 2</t>
  </si>
  <si>
    <t>Option C Operations Year 3</t>
  </si>
  <si>
    <t>Option C Operations Year 4</t>
  </si>
  <si>
    <t>Option C Operations Optional Year 5</t>
  </si>
  <si>
    <t>Option C Operations Optional Year 6</t>
  </si>
  <si>
    <t>Option C Operations Optional Year 7</t>
  </si>
  <si>
    <t>Option C Operations Optional Year 8</t>
  </si>
  <si>
    <t>Option C Operations Optional Year 9</t>
  </si>
  <si>
    <t>Option B Operations Year 1 - 2,000 hours</t>
  </si>
  <si>
    <t>Option B Operations Year 2 - 2,000 hours</t>
  </si>
  <si>
    <t>Option B Operations Year 3 - 2,000 hours</t>
  </si>
  <si>
    <t>Option B Operations Year 4 - 2,000 hours</t>
  </si>
  <si>
    <t>Option B Optional Operations Year 1 - 2,000 hours</t>
  </si>
  <si>
    <t>Option B Optional Operations Year 2 - 2,000 hours</t>
  </si>
  <si>
    <t>Option B Optional Operations Year 3 - 2,000 hours</t>
  </si>
  <si>
    <t>Option B Optional Operations Year 4 - 2,000 hours</t>
  </si>
  <si>
    <t>Option B Optional Operations Year 5 - 2,000 hours</t>
  </si>
  <si>
    <t>Option C DDI - 3,000 hours</t>
  </si>
  <si>
    <t>Option C Operations Year 1 - 2,000 hours</t>
  </si>
  <si>
    <t>Option C Operations Year 2 - 2,000 hours</t>
  </si>
  <si>
    <t>Option C Operations Year 3 - 2,000 hours</t>
  </si>
  <si>
    <t>Option C Operations Year 4 - 2,000 hours</t>
  </si>
  <si>
    <t>Option C Optional Operations Year 1 - 2,000 hours</t>
  </si>
  <si>
    <t>Option C Optional Operations Year 2 - 2,000 hours</t>
  </si>
  <si>
    <t>Option C Optional Operations Year 3 - 2,000 hours</t>
  </si>
  <si>
    <t>Option C Optional Operations Year 4 - 2,000 hours</t>
  </si>
  <si>
    <t>Option C Optional Operations Year 5 - 2,000 hours</t>
  </si>
  <si>
    <t>Claims Solution Installation for Agency</t>
  </si>
  <si>
    <t>N/A</t>
  </si>
  <si>
    <t>Total Claim Solution Installation Cost</t>
  </si>
  <si>
    <t>Insert "Total Claim Solution Installation Cost" from Schedule B, Schedule B-1</t>
  </si>
  <si>
    <t>Claim Solution Implementation</t>
  </si>
  <si>
    <t>Operations Year 1</t>
  </si>
  <si>
    <t>Operations Year 2</t>
  </si>
  <si>
    <t>Operations Year 3</t>
  </si>
  <si>
    <t>Operations Year 4</t>
  </si>
  <si>
    <t>Optional Operations Year 5</t>
  </si>
  <si>
    <t>Optional Operations Year 6</t>
  </si>
  <si>
    <t>Optional Operations Year 7</t>
  </si>
  <si>
    <t>Optional Operations Year 8</t>
  </si>
  <si>
    <t>Optional Operations Year 9</t>
  </si>
  <si>
    <t>Total</t>
  </si>
  <si>
    <t>Check Sum</t>
  </si>
  <si>
    <t>Optional Conversion Year 4:</t>
  </si>
  <si>
    <t>Optional Conversion Year 5:</t>
  </si>
  <si>
    <t>Optional Conversion Year 6:</t>
  </si>
  <si>
    <t>Optional Conversion Year 7:</t>
  </si>
  <si>
    <t>Optional Conversion Year 8:</t>
  </si>
  <si>
    <t>Optional Conversion Year 9:</t>
  </si>
  <si>
    <t>Conversion Costs:</t>
  </si>
  <si>
    <t>Base Conversion Cost</t>
  </si>
  <si>
    <t>Variable Conversion Rate</t>
  </si>
  <si>
    <t>Schedule L - Data Conversion Optional Years of Data
Schedule L-1 Claims Management and Processing Services Conversion Costs</t>
  </si>
  <si>
    <t>Total Operations Pool Hour Cost</t>
  </si>
  <si>
    <t>Total Optional Conversion Cost</t>
  </si>
  <si>
    <t>Base Cost * CPI-U Adjust</t>
  </si>
  <si>
    <t>Operations Year 1
* CPI-U Adjust</t>
  </si>
  <si>
    <t>Operations Year 2
* CPI-U Adjust</t>
  </si>
  <si>
    <t>Operations Year 3
* CPI-U Adjust</t>
  </si>
  <si>
    <t>Operations Year 4
* CPI-U Adjust</t>
  </si>
  <si>
    <t>Optional Operations Year 5
* CPI-U Adjust</t>
  </si>
  <si>
    <t>Optional Operations Year 6
* CPI-U Adjust</t>
  </si>
  <si>
    <t>Optional Operations Year 7
* CPI-U Adjust</t>
  </si>
  <si>
    <t>Optional Operations Year 8
* CPI-U Adjust</t>
  </si>
  <si>
    <t>Optional Operations Year 9
* CPI-U Adjust</t>
  </si>
  <si>
    <t>Variable Cost * CPI-U Adjust</t>
  </si>
  <si>
    <t>Annual Base Cost * 
CPI-U Adjust</t>
  </si>
  <si>
    <t>Monthly Variable Cost * CPI-U Adjust</t>
  </si>
  <si>
    <t>Pool Hour Cost 
* CPI-U Adjust</t>
  </si>
  <si>
    <t>Cost * CPI-U Adjust</t>
  </si>
  <si>
    <t>Base Conversion Cost
* CPI-U Adjust</t>
  </si>
  <si>
    <t>Total Variable Conversion Cost * CPI-U Adjust</t>
  </si>
  <si>
    <t>Schedule C-1: Cost of Operations Core</t>
  </si>
  <si>
    <t>Schedule C-2: Cost of Operations Option A (Financial)</t>
  </si>
  <si>
    <t xml:space="preserve">Claims Processing and Management Services Schedule D Enhancement Pool Hours </t>
  </si>
  <si>
    <t>Claims Processing and Management Services Core Scope of Work Operations Enhancement Pool Hour Costs (Based on Number of Active De-duplicated Members)</t>
  </si>
  <si>
    <t>Claims Processing and Management Services Option A (Financial) Scope of Work Operations Enhancement Pool Hour Costs (Based on Number of Active De-duplicated Members)</t>
  </si>
  <si>
    <t>Schedule C-3: Cost of Operations Option B (Call Center)</t>
  </si>
  <si>
    <t>Total Option B (Call Center) DDI</t>
  </si>
  <si>
    <t>Total Option B (Call Center) Operations</t>
  </si>
  <si>
    <t>Option B (Call Center) Grand Total</t>
  </si>
  <si>
    <t>Claims Processing and Management Services Option B (Call Center) Scope of Work Operations Enhancement Pool Hour Costs (Based on Number of Active De-duplicated Members)</t>
  </si>
  <si>
    <t>Total Option B (Federal Reporting) DDI</t>
  </si>
  <si>
    <t>Total Option C (Federal Reporting) Operations</t>
  </si>
  <si>
    <t>Option C (Federal Reporting) Grand Total</t>
  </si>
  <si>
    <t xml:space="preserve"> Schedule A-1: Claims Processing and Management Services Core Scope of Work Costs</t>
  </si>
  <si>
    <t>Claims Processing and Management Services Core Claims Solution Installation DDI</t>
  </si>
  <si>
    <t>Claims Processing and Management Services Core Scope of Work  DDI</t>
  </si>
  <si>
    <t>Claims Processing and Management Services Core Scope of Work Operations</t>
  </si>
  <si>
    <t>Claims Processing and Management Services DDI Requisitioned Integration Services Pool Hours and Cost</t>
  </si>
  <si>
    <t>Claims Processing and Management Services DDI Data Conversion Optional Years of Data Cost</t>
  </si>
  <si>
    <t>Claims Processing and Management Services Core Scope of Work DDI Enhancement Pool Hours</t>
  </si>
  <si>
    <t>Claims Processing and Management Services Core Scope of Work Operations Enhancement Pool Hours</t>
  </si>
  <si>
    <t>All Claims Processing and Management Services Core Scope of Work Costs</t>
  </si>
  <si>
    <t>Schedule A-2: Claims Processing and Management Services Option A (Financial) Scope of Work Costs</t>
  </si>
  <si>
    <t>Claims Processing and Management Services Option A DDI</t>
  </si>
  <si>
    <t>Claims Processing and Management Services Option A Operations</t>
  </si>
  <si>
    <t>Claims Processing and Management Services Option A DDI Enhancement Pool Hours</t>
  </si>
  <si>
    <t>Claims Processing and Management Services Option A Operations Enhancement Pool Hours</t>
  </si>
  <si>
    <t>All Claims Processing and Management Services Option A Costs</t>
  </si>
  <si>
    <t xml:space="preserve"> Schedule A-3: Claims Processing and Management Services Option B (Call Center) Scope of Work Costs</t>
  </si>
  <si>
    <t>Claims Processing and Management Services Option B DDI</t>
  </si>
  <si>
    <t>Claims Processing and Management Services Option B Operations</t>
  </si>
  <si>
    <t>Claims Processing and Management Services Option B DDI Enhancement Pool Hours</t>
  </si>
  <si>
    <t>Claims Processing and Management Services Option B Operations Enhancement Pool Hours</t>
  </si>
  <si>
    <t>All Claims Processing and Management Services Option B Costs</t>
  </si>
  <si>
    <t xml:space="preserve"> Schedule A-4: Claims Processing and Management Services Option C (Federal Reporting) Scope of Work Costs</t>
  </si>
  <si>
    <t>Claims Processing and Management Services Option C DDI</t>
  </si>
  <si>
    <t>Claims Processing and Management Services Option C Operations</t>
  </si>
  <si>
    <t>Claims Processing and Management Services Option C DDI Enhancement Pool Hours</t>
  </si>
  <si>
    <t>Claims Processing and Management Services Option C Operations Enhancement Pool Hours</t>
  </si>
  <si>
    <t>All Claims Processing and Management Services Option C Costs</t>
  </si>
  <si>
    <t xml:space="preserve">Claims Processing and Management Services Schedule B DDI Payment Milestones by Phase </t>
  </si>
  <si>
    <t>Schedule B-1: Claims Processing and Management Services Core Scope of Work 
 Claims Solution Installation for Agency</t>
  </si>
  <si>
    <t>Schedule B-2: Claims Processing and Management Services Core Scope of Work 
 Design, Development &amp; Implementation (DDI) Payment Milestone by Phase</t>
  </si>
  <si>
    <t>Schedule B-3: Claims Processing and Management Services Option A (Financial) Scope of Work 
 Design, Development &amp; Implementation (DDI) Payment Milestone by Phase</t>
  </si>
  <si>
    <t>Claims Processing and Management Services Option A</t>
  </si>
  <si>
    <t>Schedule B-4: Claims Processing and Management Services Option B (Call Center) Scope of Work 
 Design, Development &amp; Implementation (DDI) Payment Milestone by Phase</t>
  </si>
  <si>
    <t>Claims Processing and Management Services Option B</t>
  </si>
  <si>
    <t>Schedule B-5: Claims Processing and Management Services Option C (Federal Reporting) Scope of Work 
 Design, Development &amp; Implementation (DDI) Payment Milestone by Phase</t>
  </si>
  <si>
    <t>Claims Processing and Management Services Option C</t>
  </si>
  <si>
    <t>Claims Processing and Management Services Schedule C - Cost of Operations</t>
  </si>
  <si>
    <t>Claims Processing and Management Services Schedule E - Resource Hourly Rates</t>
  </si>
  <si>
    <t>Claims Processing and Management Services Core DDI Costs (Based on Number of Active De-duplicated Members)</t>
  </si>
  <si>
    <t>Claims Processing and Management Services Core Operations Costs (Based on Number of Active De-duplicated Members)</t>
  </si>
  <si>
    <t>Claims Processing and Management Services Core DDI Enhancement Pool Costs (Based on Number of Active De-duplicated Members)</t>
  </si>
  <si>
    <t>Claims Processing and Management Services Option A (Financial) DDI Costs (Based on Number of Active De-duplicated Members)</t>
  </si>
  <si>
    <t>Claims Processing and Management Services Option A (Financial) Operations Costs (Based on Number of Active De-duplicated Members)</t>
  </si>
  <si>
    <t>Claims Processing and Management Services Option A (Financial) DDI Enhancement Pool Costs (Based on Number of Active De-duplicated Members)</t>
  </si>
  <si>
    <t>Claims Processing and Management Services Option B (Call Center) DDI Costs (Based on Number of Active De-duplicated Members)</t>
  </si>
  <si>
    <t>Claims Processing and Management Services Option B (Call Center) Operations Costs (Based on Number of Active De-duplicated Members)</t>
  </si>
  <si>
    <t>Claims Processing and Management Services Option B (Call Center) DDI Enhancement Pool Costs (Based on Number of Active De-duplicated Members)</t>
  </si>
  <si>
    <t>Claims Processing and Management Services Option C (Federal Reporting) DDI Costs (Based on Number of Active De-duplicated Members)</t>
  </si>
  <si>
    <t>Claims Processing and Management Services Option C (Federal Reporting) Operations Costs (Based on Number of Active De-duplicated Members)</t>
  </si>
  <si>
    <t>Claims Processing and Management Services Option C (Federal Reporting) DDI Enhancement Pool Costs (Based on Number of Active De-duplicated Members)</t>
  </si>
  <si>
    <t>Claims Processing and Management Services Schedule J - Integration Service Types</t>
  </si>
  <si>
    <t xml:space="preserve">Development, Configuration and Build </t>
  </si>
  <si>
    <t>Development, Configuration and Build</t>
  </si>
  <si>
    <t xml:space="preserve">* The Claims Solution Installation is complete once the Contractor completes the Claim Solution Installation, provides access to designated Agency staff, and makes the solution ready for requirements confirmation and design session. The Claim Solution Installation percentage must be greater than or equal to the minimum percentage and less than or equal to the maximum percentage.  Example: Total Core DDI Costs = $10,000,000, the Claim Solution Installation Cost must be between $500,000 and $1,000,000 ($500,000/$10,000,000= 5% and $1,000,000/$10,000,000=10%). </t>
  </si>
  <si>
    <t>Operations Year one begins the first day of the month following the implementation of the Claims Solution</t>
  </si>
  <si>
    <t>Operations Year one begins the first day of the month following the implementation of the Financial Solution</t>
  </si>
  <si>
    <t>Operations Year one begins the first day of the month following the implementation of the Call Center Solution</t>
  </si>
  <si>
    <t>Operations Year one begins the first day of the month following the implementation of the Federal Reporting Solution</t>
  </si>
  <si>
    <t xml:space="preserve"> Schedule D-1: Enhancement Pool Hours Core</t>
  </si>
  <si>
    <t xml:space="preserve"> Schedule D-2: Enhancement Pool Hours Option A (Financial)</t>
  </si>
  <si>
    <t xml:space="preserve"> Schedule D-3: Enhancement Pool Hours Option B (Call Center)</t>
  </si>
  <si>
    <t xml:space="preserve"> Schedule D-4: Enhancement Pool Hours Option C (Federal Reporting)</t>
  </si>
  <si>
    <t>Operations Year one begins the first day of the month following the implementation of the Claims Solution and overlaps with the year of Certification.</t>
  </si>
  <si>
    <t>Operations Year one begins the first day of the month following the implementation of the Financial Solution and overlaps with the year of Certification.</t>
  </si>
  <si>
    <t>Operations Year one begins the first day of the month following the implementation of the Call Center Solution and overlaps with the year of Certification.</t>
  </si>
  <si>
    <t>Operations Year one begins the first day of the month following the implementation of the Federal Reporting Solution and overlaps with the year of Certification.</t>
  </si>
  <si>
    <t>DDI * CPI-U Adjust</t>
  </si>
  <si>
    <t>This schedule represents the hourly rates for resources in both the DDI and Operations phases</t>
  </si>
  <si>
    <t>Total Core Base + Group DDI * CPI-U Costs:</t>
  </si>
  <si>
    <t>Core Base DDI * CPI-U Costs:</t>
  </si>
  <si>
    <t>Total Core Base + Group Operations * CPI-U Costs:</t>
  </si>
  <si>
    <t>Core Base Operations * CPI-U Costs:</t>
  </si>
  <si>
    <t>Core DDI Enhancement Pool Hour * CPI-U Costs:</t>
  </si>
  <si>
    <t>Total Core DDI Enhancement Pool * CPI-U Costs:</t>
  </si>
  <si>
    <t>Total Core Operations Enhancement Pool * CPI-U Costs:</t>
  </si>
  <si>
    <t>Conversion Year 1 (Included in Contractors Base Cost):</t>
  </si>
  <si>
    <t>Conversion Year 2 (Included in Contractors Base Cost):</t>
  </si>
  <si>
    <t>Conversion Year 3 (Included in Contractors Base Cost):</t>
  </si>
  <si>
    <t>Minimum percent of Total DDI Cost cannot be less than the following percentages for each phase.*</t>
  </si>
  <si>
    <t>Maximum percent of Total DDI Cost cannot exceed the following percentages for each phase.*</t>
  </si>
  <si>
    <t>Minimum percent of total DDI cost cannot be less than the following percentages for each phase.*</t>
  </si>
  <si>
    <t>Maximum percent of total DDI cost cannot exceed the following percentages for each phase.*</t>
  </si>
  <si>
    <t>Option A (Financial) TOTAL</t>
  </si>
  <si>
    <t>Option A (Financial) GRAND TOTAL</t>
  </si>
  <si>
    <t>Option B (Call Center) TOTAL</t>
  </si>
  <si>
    <t>Option B (Call Center) GRAND TOTAL</t>
  </si>
  <si>
    <t>* The Grand Total cost for Schedule B-4 cannot exceed the "Total Option B DDI Cost" from Schedule H-1.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</si>
  <si>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 The Grand Total cost for Schedule B-3 cannot exceed the "Total Option A DDI Cost" from Schedule G-1.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</si>
  <si>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Installation and Access</t>
  </si>
  <si>
    <t>Schedule F - Claims Processing and Management Services Core Scope of Work Costs
Schedule F-1 Claims Processing and Management Services Core DDI Costs</t>
  </si>
  <si>
    <t>Schedule F - Claims Processing and Management Services Core Scope of Work Costs
Schedule F-2 Claims Processing and Management Services Core Operations Costs</t>
  </si>
  <si>
    <t>Schedule F - Claims Processing and Management Services Core Scope of Work Costs
Schedule F-3 Claims Processing and Management Services Core DDI Enhancement Pool Hour Costs</t>
  </si>
  <si>
    <t>Schedule F - Claims Processing and Management Services Core Scope of Work Costs
Schedule F-4 Claims Processing and Management Services Core Operations Enhancement Pool Hour Costs</t>
  </si>
  <si>
    <t>Schedule C-4: Cost of Operations Option C (Federal Reporting)</t>
  </si>
  <si>
    <t>Option C (Federal Reporting) TOTAL</t>
  </si>
  <si>
    <t>Option C (Federal Reporting) GRAND TOTAL</t>
  </si>
  <si>
    <t>Schedule G - Claims Processing and Management Services Option A (Financial) Scope of Work Costs
Schedule G-1 Claims Processing and Management Services Option A (Financial) DDI Costs</t>
  </si>
  <si>
    <t>Option A (Financial) Base DDI * CPI-U Costs:</t>
  </si>
  <si>
    <t>Total Option A (Financial) Base + Group DDI * CPI-U Costs:</t>
  </si>
  <si>
    <t>Schedule G - Claims Processing and Management Services Option A (Financial) Scope of Work Costs
Schedule G-2 Claims Processing and Management Services Option A (Financial) Operations Costs</t>
  </si>
  <si>
    <t xml:space="preserve"> Option A (Financial) Base Operations * CPI-U Costs:</t>
  </si>
  <si>
    <t>Total  Option A (Financial) Base + Group Operations * CPI-U Costs:</t>
  </si>
  <si>
    <t>Schedule G - Claims Processing and Management Services  Option A (Financial) Scope of Work Costs
Schedule G-3 Claims Processing and Management Services Option A (Financial) DDI Enhancement Pool Hour Costs</t>
  </si>
  <si>
    <t xml:space="preserve"> Option A (Financial) DDI Enhancement Pool Hour * CPI-U Costs:</t>
  </si>
  <si>
    <t>Total  Option A (Financial) DDI Enhancement Pool * CPI-U Costs:</t>
  </si>
  <si>
    <t>Schedule G - Claims Processing and Management Services Option A (Financial) Scope of Work Costs
Schedule G-4 Claims Processing and Management Services Option A (Financial) Operations Enhancement Pool Hour Costs</t>
  </si>
  <si>
    <t>Option A (Financial) Operations Enhancement Pool Hour  * CPI-U Costs:</t>
  </si>
  <si>
    <t>Total Option A (Financial) Operations Enhancement Pool * CPI-U Costs:</t>
  </si>
  <si>
    <t>Schedule H - Claims Processing and Management Services Option B (Call Center) Scope of Work Costs
Schedule H-1 Claims Processing and Management Services Option B (Call Center) DDI Costs</t>
  </si>
  <si>
    <t>Option B (Call Center) Base DDI * CPI-U Costs:</t>
  </si>
  <si>
    <t>Total Option B (Call Center) Base + Group DDI * CPI-U Costs:</t>
  </si>
  <si>
    <t>Schedule H - Claims Processing and Management Services Option B (Call Center) Scope of Work Costs
Schedule H-2 Claims Processing and Management Services Option B (Call Center) Operations Costs</t>
  </si>
  <si>
    <t>Option B (Call Center) Base Operations * CPI-U Costs:</t>
  </si>
  <si>
    <t>Total Option B (Call Center) Base + Group Operations * CPI-U Costs:</t>
  </si>
  <si>
    <t>Schedule H - Claims Processing and Management Services Option B (Call Center) Scope of Work Costs
Schedule H-3 Claims Processing and Management Services Option B (Call Center) DDI Enhancement Pool Hour Costs</t>
  </si>
  <si>
    <t>Option B (Call Center) DDI Enhancement Pool Hour * CPI-U Costs:</t>
  </si>
  <si>
    <t>Total Option B (Call Center) DDI Enhancement Pool * CPI-U Costs:</t>
  </si>
  <si>
    <t>Schedule H - Claims Processing and Management Services Option B (Call Center) Scope of Work Costs
Schedule H-4 Claims Processing and Management Services Option B (Call Center) Operations Enhancement Pool Hour Costs</t>
  </si>
  <si>
    <t>Option B (Call Center) Operations Enhancement Pool Hour  * CPI-U Costs:</t>
  </si>
  <si>
    <t>Total Option B (Call Center) Operations Enhancement Pool * CPI-U Costs:</t>
  </si>
  <si>
    <t>Schedule I - Claims Processing and Management Services Option C (Federal Reporting) Scope of Work Costs
Schedule I-1 Claims Processing and Management Services Option C (Federal Reporting) DDI Costs</t>
  </si>
  <si>
    <t>Option C (Federal Reporting) Base DDI * CPI-U Costs:</t>
  </si>
  <si>
    <t>Total Option C (Federal Reporting) Base + Group DDI * CPI-U Costs:</t>
  </si>
  <si>
    <t>Schedule I - Claims Processing and Management Services Option C (Federal Reporting) Scope of Work Costs
Schedule I-2 Claims Processing and Management Services Option C (Federal Reporting) Operations Costs</t>
  </si>
  <si>
    <t>Option C (Federal Reporting) Base Operations * CPI-U Costs:</t>
  </si>
  <si>
    <t>Total Option C (Federal Reporting) Base + Group Operations * CPI-U Costs:</t>
  </si>
  <si>
    <t>Schedule I - Claims Processing and Management Services Option C (Federal Reporting) Scope of Work Costs
Schedule I-3 Claims Processing and Management Services Option C (Federal Reporting) DDI Enhancement Pool Hour Costs</t>
  </si>
  <si>
    <t>Option C (Federal Reporting) DDI Enhancement Pool Hour * CPI-U Costs:</t>
  </si>
  <si>
    <t>Total Option C (Federal Reporting) DDI Enhancement Pool * CPI-U Costs:</t>
  </si>
  <si>
    <t>Option C (Federal Reporting) Operations Enhancement Pool Hour  * CPI-U Costs:</t>
  </si>
  <si>
    <t>Total Option C (Federal Reporting) Operations Enhancement Pool * CPI-U Costs:</t>
  </si>
  <si>
    <t>* The Grand Total cost for Schedule B-5 cannot exceed the "Total Option C DDI Cost" from Schedule I-1.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</si>
  <si>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&lt;--- Check Sum</t>
  </si>
  <si>
    <t xml:space="preserve">Claims Services Schedule A - Cost Summary </t>
  </si>
  <si>
    <t>Schedule I - Claims Processing and Management Services Option C (Federal Reporting) Scope of Work Costs
Schedule I-4 Claims Processing and Management Services Option C (Federal Reporting) Operations Enhancement Pool Hour Costs</t>
  </si>
  <si>
    <t>Claims Processing and Management Services Option C (Federal Reporting) Scope of Work Operations Enhancement Pool Hour Costs (Based on Number of Active De-duplicated Members)</t>
  </si>
  <si>
    <t>Will the Participating State use Option A (Financial)?</t>
  </si>
  <si>
    <t>Yes</t>
  </si>
  <si>
    <t>No</t>
  </si>
  <si>
    <t>Will the Participating State use Option B (Contact Center/Call Center)?</t>
  </si>
  <si>
    <t>Will the Participating State use Option C (Federal Reporting)?</t>
  </si>
  <si>
    <t>Year 4 Variable Rate:</t>
  </si>
  <si>
    <t>Participating Addendum Options</t>
  </si>
  <si>
    <t>Total Number of De-duplicated Members (Total Members)</t>
  </si>
  <si>
    <t>Claims Processing and Management Services Option D (State Specific Requirements) DDI Costs (Based on Number of Active De-duplicated Members)</t>
  </si>
  <si>
    <t>Claims Processing and Management Services Option D (State Specific Requirements) Operations Costs (Based on Number of Active De-duplicated Members)</t>
  </si>
  <si>
    <t>Claims Processing and Management Services Option D (State Specific Requirements) DDI Enhancement Pool Costs (Based on Number of Active De-duplicated Members)</t>
  </si>
  <si>
    <t>Claims Processing and Management Services Option D (State Specific Requirements) Scope of Work Operations Enhancement Pool Hour Costs (Based on Number of Active De-duplicated Members)</t>
  </si>
  <si>
    <t>Pool Hours by Schedule</t>
  </si>
  <si>
    <t>Schedule M - Claims Processing and Management Services Option D (State Specific Requirements) Scope of Work Costs
Schedule M-3 Claims Processing and Management Services Option D (State Specific Requirements) DDI Enhancement Pool Hour Costs</t>
  </si>
  <si>
    <t>Schedule M - Claims Processing and Management Services Option D (State Specific Requirements) Scope of Work Costs
Schedule M-4 Claims Processing and Management Services Option D (State Specific Requirements) Operations Enhancement Pool Hour Costs</t>
  </si>
  <si>
    <t>Schedule M - Claims Processing and Management Services Option D (State Specific Requirements) Scope of Work Costs
Schedule M-1 Claims Processing and Management Services Option D (State Specific Requirements) DDI Costs</t>
  </si>
  <si>
    <t>Sch F (3, 4)</t>
  </si>
  <si>
    <t>Sch G (3, 4)</t>
  </si>
  <si>
    <t>Sch I
(3, 4)</t>
  </si>
  <si>
    <t>Sch M
(3, 4)</t>
  </si>
  <si>
    <t>Choose Yes/No</t>
  </si>
  <si>
    <t>Will the Participating State use Option D (State Specific)?*</t>
  </si>
  <si>
    <t>*This will be done in the Participating Addendum Process</t>
  </si>
  <si>
    <t>DDI Enhancement Pool Hours (F-3, G-3, H-3, I-3, M-3)</t>
  </si>
  <si>
    <t>Operations Enhancement pool hours (F-4, G-4, H-4, I-4, M-4)</t>
  </si>
  <si>
    <t>Sch H 
(3, 4)</t>
  </si>
  <si>
    <t>Participating State Information</t>
  </si>
  <si>
    <t>NOTE: Please see RFP Section 3.10.1.4.1 titled "Integration Services Type Definition" for a more complete definition of each integration service type listed above.
The Contractor should allocate the hours across the Resource Types applicable for each Integration Service Type.  If a Resource Type is not required for a specific Integration Service Type, put zero (0) in the Hours column. When an Integration Service is required, the Contractor will evaluate the Integration Service and document the detailed requirements.  Using the detailed requirements, the Contractor will propose the Integration Service Type to the Department.  Once the Department and Contractor mutually agree on the Integration Service Type, the value indicated in the "Total Fixed Hours..." row for each Integration Service Type will be the total hours that the Department will reimburse the Contractor for the respective Integration Service Type regardless of the actual level of effort required to complete the work.</t>
  </si>
  <si>
    <t>OMC30: The Contractor shall provide 7,500 system enhancement pool hours for the duration of the DDI phase of the contract. The cost of these 7,500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</si>
  <si>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OMC31:The Contractor will provide 4,000 system enhancement pool hours during the Operations phase per operations year. The cost of these annual 4,000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</si>
  <si>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OMC32: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</si>
  <si>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OMC33:The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</si>
  <si>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OMC34: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</si>
  <si>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OMC35:The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</si>
  <si>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OMC36: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</si>
  <si>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OMC37:The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</si>
  <si>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OMC38: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</si>
  <si>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OMC39:The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</si>
  <si>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 xml:space="preserve"> Schedule A-5: Claims Processing and Management Services Option D (State Specific Requirements) Scope of Work Costs</t>
  </si>
  <si>
    <t>Claims Processing and Management Services Option D DDI</t>
  </si>
  <si>
    <t>Claims Processing and Management Services Option D Operations</t>
  </si>
  <si>
    <t>Claims Processing and Management Services Option D DDI Enhancement Pool Hours</t>
  </si>
  <si>
    <t>Claims Processing and Management Services Option D Operations Enhancement Pool Hours</t>
  </si>
  <si>
    <t>All Claims Processing and Management Services Option D Costs</t>
  </si>
  <si>
    <t>Attachment G - Tier 2 Claims Pricing Schedules</t>
  </si>
  <si>
    <t>Integration Service Type Category</t>
  </si>
  <si>
    <t>Claims Processing and Management Services Schedule K - DDI Requisitioned Integration Services Pool Hours and Cost</t>
  </si>
  <si>
    <t>Insert "Total Option A (Financial) Base + Group DDI * CPI-U Costs" from Schedule G, Tab G-1</t>
  </si>
  <si>
    <t>Insert "Total Core Base + Group Operations * CPI-U Costs" from Schedule F, Tab F-2</t>
  </si>
  <si>
    <t>Insert "Total Core DDI Enhancement Pool * CPI-U Costs" from Schedule F, Tab F-3</t>
  </si>
  <si>
    <t>Insert "Total Core Operations Enhancement Pool * CPI-U Costs" from Schedule F, Tab F-4</t>
  </si>
  <si>
    <t>Total Cost for DDI Requisitioned Integration Services Pool Hours Cost &amp; CPI-U Adjusted Cost:</t>
  </si>
  <si>
    <t>DDI Requisitioned Integration Services Pool Average Hourly Rate &amp; CPI-U Adjusted Houry Rate:</t>
  </si>
  <si>
    <t>**  The Contractor should enter the total cost for the Integration Services Pool Hours in E14 for the total hours identified in cell C12.</t>
  </si>
  <si>
    <t>***  Cell F14 is a calculated by dividing the value in E14 by the value in C12.</t>
  </si>
  <si>
    <t>Total Optional Conversion Years of Data Costs * CPI-U Costs:</t>
  </si>
  <si>
    <t>Insert "Total Cost for DDI Requisitioned Integration Services Pool Hours Cost &amp; CPI-U Adjusted Cost" from Schedule K cell F14</t>
  </si>
  <si>
    <t>Insert "Total Optional Conversion Years of Data Costs * CPI-U Costs" from Schedule L cell C26</t>
  </si>
  <si>
    <t>Core Operations Enhancement Pool Hour:</t>
  </si>
  <si>
    <t>Annual Variable Cost
CPI-U Adjusted</t>
  </si>
  <si>
    <t>Total Annual Operations Cost
CPI-U Adjusted</t>
  </si>
  <si>
    <t>Insert "Total Core Base + Group DDI * CPI-U Costs" from Schedule F, Tab F-1 less "Total Claim Solution Installation Cost" from Schedule B, Schedule B-1</t>
  </si>
  <si>
    <t>Insert "Total  Option A (Financial) Base + Group Operations * CPI-U Costs" from Schedule G, Tab G-2</t>
  </si>
  <si>
    <t>Insert "Total  Option A (Financial) DDI Enhancement Pool * CPI-U Costs" from Schedule G, Tab G-3</t>
  </si>
  <si>
    <t>Insert "Total Option A (Financial) Operations Enhancement Pool * CPI-U Costs" from Schedule G, Tab G-4</t>
  </si>
  <si>
    <t>Insert "Total Option B (Call Center) Base + Group DDI * CPI-U Costs" from Schedule H, Tab H-1</t>
  </si>
  <si>
    <t>Insert "Total Option B (Call Center) Base + Group Operations * CPI-U Costs" from Schedule H, Tab H-2</t>
  </si>
  <si>
    <t>Insert "Total Option B (Call Center) DDI Enhancement Pool * CPI-U Costs" from Schedule H, Tab H-3</t>
  </si>
  <si>
    <t>Insert "Total Option B (Call Center) Operations Enhancement Pool * CPI-U Costs" from Schedule H, Tab H-4</t>
  </si>
  <si>
    <t>Insert "Total Option C (Federal Reporting) Base + Group DDI * CPI-U Costs" from Schedule I, Tab I-1</t>
  </si>
  <si>
    <t>Insert "Total Option C (Federal Reporting) Base + Group Operations * CPI-U Costs" from Schedule I, Tab I-2</t>
  </si>
  <si>
    <t>Insert "Total Option C (Federal Reporting) DDI Enhancement Pool * CPI-U Costs" from Schedule I, Tab I-3</t>
  </si>
  <si>
    <t>Insert "Total Option C (Federal Reporting) Operations Enhancement Pool * CPI-U Costs" from Schedule I, Tab I-4</t>
  </si>
  <si>
    <t>Total Option D (State Specific Requirements) Base + Group DDI * CPI-U Costs:</t>
  </si>
  <si>
    <t>Total Option D (State Specific Requirements) Base + Group Operations * CPI-U Costs:</t>
  </si>
  <si>
    <t>Total Option D (State Specific Requirements) DDI Enhancement Pool * CPI-U Costs:</t>
  </si>
  <si>
    <t>Total Option D (State Specific Requirements) Operations Enhancement Pool * CPI-U Costs:</t>
  </si>
  <si>
    <t>Insert "Total Option D (State Specific Requirements) Base + Group DDI * CPI-U Costs" from Schedule M, Tab M-1</t>
  </si>
  <si>
    <t>Insert "Total Option D (State Specific Requirements) Base + Group Operations * CPI-U Costs" from Schedule M, Tab M-2</t>
  </si>
  <si>
    <t>Insert "Total Option D (State Specific Requirements) DDI Enhancement Pool * CPI-U Costs" from Schedule M, Tab M-3</t>
  </si>
  <si>
    <t>Insert "Total Option D (State Specific Requirements) Operations Enhancement Pool * CPI-U Costs" from Schedule M, Tab M-4</t>
  </si>
  <si>
    <t>Schedule B-6: Claims Processing and Management Services Option D (State Specific Requirements) Scope of Work 
 Design, Development &amp; Implementation (DDI) Payment Milestone by Phase</t>
  </si>
  <si>
    <t>Claims Processing and Management Services Option D</t>
  </si>
  <si>
    <t>* The Grand Total cost for Schedule B-6 cannot exceed the "Total Option D DDI Cost" from Schedule M-1.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</si>
  <si>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Schedule C-5: Cost of Operations Option D (State Specific Requirements)</t>
  </si>
  <si>
    <t>Option D Operations Year 1</t>
  </si>
  <si>
    <t>Option D Operations Year 2</t>
  </si>
  <si>
    <t>Option D Operations Year 3</t>
  </si>
  <si>
    <t>Option D Operations Year 4</t>
  </si>
  <si>
    <t>Option D Operations Optional Year 5</t>
  </si>
  <si>
    <t>Option D Operations Optional Year 6</t>
  </si>
  <si>
    <t>Option D Operations Optional Year 7</t>
  </si>
  <si>
    <t>Option D Operations Optional Year 8</t>
  </si>
  <si>
    <t>Option D Operations Optional Year 9</t>
  </si>
  <si>
    <t>Option D (State Specific Requirements) TOTAL</t>
  </si>
  <si>
    <t>Option D (State Specific Requirements) GRAND TOTAL</t>
  </si>
  <si>
    <t>Option D DDI - 3,000 hours</t>
  </si>
  <si>
    <t>Option D Operations Year 1 - 2,000 hours</t>
  </si>
  <si>
    <t>Option D Operations Year 2 - 2,000 hours</t>
  </si>
  <si>
    <t>Option D Operations Year 3 - 2,000 hours</t>
  </si>
  <si>
    <t>Option D Operations Year 4 - 2,000 hours</t>
  </si>
  <si>
    <t>Option D Optional Operations Year 1 - 2,000 hours</t>
  </si>
  <si>
    <t>Option D Optional Operations Year 2 - 2,000 hours</t>
  </si>
  <si>
    <t>Option D Optional Operations Year 3 - 2,000 hours</t>
  </si>
  <si>
    <t>Option D Optional Operations Year 4 - 2,000 hours</t>
  </si>
  <si>
    <t>Option D Optional Operations Year 5 - 2,000 hours</t>
  </si>
  <si>
    <t xml:space="preserve"> Schedule D-5: Enhancement Pool Hours Option D (State Specific Requirements)</t>
  </si>
  <si>
    <t>Total Option B (State Specific Requirements) DDI</t>
  </si>
  <si>
    <t>Total Option D (State Specific Requirements) Operations</t>
  </si>
  <si>
    <t>Option D (State Specific Requirements) Grand Total</t>
  </si>
  <si>
    <t>Operations Year one begins the first day of the month following the implementation of the State Specific Requirements Solution and overlaps with the year of Certification.</t>
  </si>
  <si>
    <t>Schedule M - Claims Processing and Management Services Option D (State Specific Requirements) Scope of Work Costs
Schedule M-2 Claims Processing and Management Services Option D (State Specific Requirements) Operations Costs</t>
  </si>
  <si>
    <t>*  The values found in C7 through C11 are derived by multiplying the value in each cell in column B by the fixed hour amounts found in Schedule J.</t>
  </si>
  <si>
    <t>Type of Resource</t>
  </si>
  <si>
    <t>Technical Manager</t>
  </si>
  <si>
    <t>Integration Lead</t>
  </si>
  <si>
    <t>Claims Manager</t>
  </si>
  <si>
    <t>Operations Manager</t>
  </si>
  <si>
    <t>Security Lead</t>
  </si>
  <si>
    <t>Architecture Lead</t>
  </si>
  <si>
    <t>System Architect</t>
  </si>
  <si>
    <t>Sr. System Architect</t>
  </si>
  <si>
    <t>Configuration Specialist</t>
  </si>
  <si>
    <t>Sr. Configuration Specialist</t>
  </si>
  <si>
    <t>Infrastructure Lead</t>
  </si>
  <si>
    <t>Infrastructure Analyst</t>
  </si>
  <si>
    <t>Database Lead</t>
  </si>
  <si>
    <t>Database Analyst</t>
  </si>
  <si>
    <t>Sr. Database Administrator</t>
  </si>
  <si>
    <t>Testing Lead</t>
  </si>
  <si>
    <t xml:space="preserve">Sr. Data Scientist </t>
  </si>
  <si>
    <t>Data Scientist</t>
  </si>
  <si>
    <t>Data Analyst</t>
  </si>
  <si>
    <t>Data Engineer</t>
  </si>
  <si>
    <t>Data Architect</t>
  </si>
  <si>
    <t>Data Developer</t>
  </si>
  <si>
    <t xml:space="preserve">System Analyst </t>
  </si>
  <si>
    <t>Sr. System Analyst</t>
  </si>
  <si>
    <t>Sr. Business Analyst</t>
  </si>
  <si>
    <t>Certification Lead</t>
  </si>
  <si>
    <t>Training Lead</t>
  </si>
  <si>
    <t>* The Grand Total cost for Schedule B-2 cannot exceed the "Total Core DDI Cost" from Schedule F-1 less the total cost from Schedule B-1 above.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</si>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</sst>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_(&quot;$&quot;* \(#,##0.00\);_(&quot;$&quot;* &quot;-&quot;??_);_(@_)"/>
    <numFmt numFmtId="43" formatCode="_(* #,##0.00_);_(* \(#,##0.00\);_(* &quot;-&quot;??_);_(@_)"/>
    <numFmt numFmtId="164" formatCode="&quot;$&quot;#,##0.00;[Red]&quot;$&quot;#,##0.00"/>
    <numFmt numFmtId="165" formatCode="_(* #,##0_);_(* \(#,##0\);_(* &quot;-&quot;??_);_(@_)"/>
    <numFmt numFmtId="166" formatCode="_(&quot;$&quot;* #,##0.000_);_(&quot;$&quot;* \(#,##0.000\);_(&quot;$&quot;* &quot;-&quot;??_);_(@_)"/>
    <numFmt numFmtId="167" formatCode="_(&quot;$&quot;* #,##0.0000_);_(&quot;$&quot;* \(#,##0.0000\);_(&quot;$&quot;* &quot;-&quot;??_);_(@_)"/>
    <numFmt numFmtId="168" formatCode="_(&quot;$&quot;* #,##0.0000_);_(&quot;$&quot;* \(#,##0.0000\);_(&quot;$&quot;* &quot;-&quot;????_);_(@_)"/>
    <numFmt numFmtId="169" formatCode="#0.000"/>
    <numFmt numFmtId="170" formatCode="&quot;$&quot;#,##0.00"/>
    <numFmt numFmtId="171" formatCode="0.000000"/>
    <numFmt numFmtId="172" formatCode="_(&quot;$&quot;* #,##0_);_(&quot;$&quot;* \(#,##0\);_(&quot;$&quot;* &quot;-&quot;??_);_(@_)"/>
    <numFmt numFmtId="173" formatCode="&quot;$&quot;#,##0;[Red]&quot;$&quot;#,##0"/>
  </numFmts>
  <fonts count="30" x14ac:knownFonts="1">
    <font>
      <sz val="11"/>
      <color theme="1"/>
      <name val="Calibri"/>
      <family val="2"/>
      <scheme val="minor"/>
    </font>
    <font>
      <sz val="11"/>
      <color theme="1"/>
      <name val="Arial"/>
      <family val="2"/>
    </font>
    <font>
      <b/>
      <sz val="14"/>
      <color theme="1"/>
      <name val="Arial"/>
      <family val="2"/>
    </font>
    <font>
      <b/>
      <sz val="12"/>
      <color theme="1"/>
      <name val="Arial"/>
      <family val="2"/>
    </font>
    <font>
      <sz val="12"/>
      <color theme="1"/>
      <name val="Arial"/>
      <family val="2"/>
    </font>
    <font>
      <i/>
      <sz val="10"/>
      <color theme="1"/>
      <name val="Arial"/>
      <family val="2"/>
    </font>
    <font>
      <b/>
      <sz val="11"/>
      <color theme="1"/>
      <name val="Arial"/>
      <family val="2"/>
    </font>
    <font>
      <b/>
      <sz val="12"/>
      <color theme="0"/>
      <name val="Arial"/>
      <family val="2"/>
    </font>
    <font>
      <sz val="12"/>
      <color theme="0"/>
      <name val="Arial"/>
      <family val="2"/>
    </font>
    <font>
      <sz val="11"/>
      <color theme="1"/>
      <name val="Calibri"/>
      <family val="2"/>
      <scheme val="minor"/>
    </font>
    <font>
      <b/>
      <sz val="14"/>
      <color theme="0"/>
      <name val="Arial"/>
      <family val="2"/>
    </font>
    <font>
      <i/>
      <sz val="11"/>
      <color theme="1"/>
      <name val="Arial"/>
      <family val="2"/>
    </font>
    <font>
      <b/>
      <i/>
      <sz val="9"/>
      <color theme="1"/>
      <name val="Arial"/>
      <family val="2"/>
    </font>
    <font>
      <sz val="14"/>
      <color theme="1"/>
      <name val="Arial"/>
      <family val="2"/>
    </font>
    <font>
      <sz val="11"/>
      <color theme="0"/>
      <name val="Arial"/>
      <family val="2"/>
    </font>
    <font>
      <b/>
      <sz val="11"/>
      <color theme="0"/>
      <name val="Arial"/>
      <family val="2"/>
    </font>
    <font>
      <b/>
      <sz val="12"/>
      <name val="Arial"/>
      <family val="2"/>
    </font>
    <font>
      <sz val="10"/>
      <name val="Arial"/>
      <family val="2"/>
    </font>
    <font>
      <sz val="10"/>
      <color theme="1"/>
      <name val="Arial"/>
      <family val="2"/>
    </font>
    <font>
      <b/>
      <i/>
      <sz val="11"/>
      <color theme="1"/>
      <name val="Arial"/>
      <family val="2"/>
    </font>
    <font>
      <b/>
      <sz val="11"/>
      <color theme="1"/>
      <name val="Calibri"/>
      <family val="2"/>
      <scheme val="minor"/>
    </font>
    <font>
      <sz val="12"/>
      <color theme="1"/>
      <name val="Calibri"/>
      <family val="2"/>
      <scheme val="minor"/>
    </font>
    <font>
      <b/>
      <sz val="16"/>
      <color theme="1"/>
      <name val="Calibri"/>
      <family val="2"/>
      <scheme val="minor"/>
    </font>
    <font>
      <b/>
      <sz val="12"/>
      <color theme="1"/>
      <name val="Calibri"/>
      <family val="2"/>
      <scheme val="minor"/>
    </font>
    <font>
      <b/>
      <sz val="10"/>
      <color theme="1"/>
      <name val="Arial"/>
      <family val="2"/>
    </font>
    <font>
      <sz val="10"/>
      <color theme="1"/>
      <name val="Calibri"/>
      <family val="2"/>
      <scheme val="minor"/>
    </font>
    <font>
      <b/>
      <i/>
      <sz val="10"/>
      <color theme="1"/>
      <name val="Arial"/>
      <family val="2"/>
    </font>
    <font>
      <i/>
      <sz val="10"/>
      <color theme="1"/>
      <name val="Calibri"/>
      <family val="2"/>
      <scheme val="minor"/>
    </font>
    <font>
      <sz val="11"/>
      <color theme="0"/>
      <name val="Calibri"/>
      <family val="2"/>
      <scheme val="minor"/>
    </font>
    <font>
      <b/>
      <sz val="1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rgb="FF002060"/>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59999389629810485"/>
        <bgColor indexed="64"/>
      </patternFill>
    </fill>
  </fills>
  <borders count="106">
    <border>
      <left/>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auto="1"/>
      </left>
      <right/>
      <top/>
      <bottom style="thin">
        <color indexed="64"/>
      </bottom>
      <diagonal/>
    </border>
    <border>
      <left/>
      <right style="medium">
        <color indexed="64"/>
      </right>
      <top style="thin">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medium">
        <color auto="1"/>
      </right>
      <top style="medium">
        <color auto="1"/>
      </top>
      <bottom style="thin">
        <color auto="1"/>
      </bottom>
      <diagonal/>
    </border>
    <border>
      <left style="thin">
        <color indexed="64"/>
      </left>
      <right style="thick">
        <color indexed="64"/>
      </right>
      <top style="medium">
        <color indexed="64"/>
      </top>
      <bottom style="thin">
        <color indexed="64"/>
      </bottom>
      <diagonal/>
    </border>
    <border>
      <left style="thick">
        <color indexed="64"/>
      </left>
      <right style="medium">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medium">
        <color indexed="64"/>
      </right>
      <top/>
      <bottom style="thin">
        <color indexed="64"/>
      </bottom>
      <diagonal/>
    </border>
    <border>
      <left style="thick">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n">
        <color indexed="64"/>
      </bottom>
      <diagonal/>
    </border>
    <border>
      <left/>
      <right style="thick">
        <color indexed="64"/>
      </right>
      <top/>
      <bottom/>
      <diagonal/>
    </border>
    <border>
      <left/>
      <right style="thick">
        <color indexed="64"/>
      </right>
      <top/>
      <bottom style="thick">
        <color indexed="64"/>
      </bottom>
      <diagonal/>
    </border>
    <border>
      <left/>
      <right style="thick">
        <color indexed="64"/>
      </right>
      <top style="thin">
        <color indexed="64"/>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top style="thin">
        <color indexed="64"/>
      </top>
      <bottom style="medium">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thick">
        <color indexed="64"/>
      </right>
      <top style="medium">
        <color indexed="64"/>
      </top>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bottom/>
      <diagonal/>
    </border>
    <border>
      <left style="medium">
        <color indexed="64"/>
      </left>
      <right/>
      <top/>
      <bottom style="thick">
        <color indexed="64"/>
      </bottom>
      <diagonal/>
    </border>
    <border>
      <left style="thin">
        <color indexed="64"/>
      </left>
      <right/>
      <top/>
      <bottom style="thick">
        <color indexed="64"/>
      </bottom>
      <diagonal/>
    </border>
    <border>
      <left style="thick">
        <color auto="1"/>
      </left>
      <right/>
      <top style="thick">
        <color auto="1"/>
      </top>
      <bottom style="thin">
        <color indexed="64"/>
      </bottom>
      <diagonal/>
    </border>
    <border>
      <left/>
      <right/>
      <top style="thick">
        <color auto="1"/>
      </top>
      <bottom style="thin">
        <color indexed="64"/>
      </bottom>
      <diagonal/>
    </border>
    <border>
      <left/>
      <right style="thick">
        <color auto="1"/>
      </right>
      <top style="thick">
        <color auto="1"/>
      </top>
      <bottom style="thin">
        <color indexed="64"/>
      </bottom>
      <diagonal/>
    </border>
    <border>
      <left style="thick">
        <color auto="1"/>
      </left>
      <right/>
      <top style="medium">
        <color indexed="64"/>
      </top>
      <bottom/>
      <diagonal/>
    </border>
    <border>
      <left/>
      <right style="thick">
        <color auto="1"/>
      </right>
      <top style="medium">
        <color indexed="64"/>
      </top>
      <bottom/>
      <diagonal/>
    </border>
    <border>
      <left style="thick">
        <color auto="1"/>
      </left>
      <right style="thin">
        <color indexed="64"/>
      </right>
      <top/>
      <bottom style="medium">
        <color indexed="64"/>
      </bottom>
      <diagonal/>
    </border>
    <border>
      <left style="thin">
        <color indexed="64"/>
      </left>
      <right style="thick">
        <color auto="1"/>
      </right>
      <top/>
      <bottom style="medium">
        <color indexed="64"/>
      </bottom>
      <diagonal/>
    </border>
    <border>
      <left style="thick">
        <color auto="1"/>
      </left>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ck">
        <color auto="1"/>
      </left>
      <right style="thin">
        <color indexed="64"/>
      </right>
      <top style="thin">
        <color indexed="64"/>
      </top>
      <bottom style="medium">
        <color indexed="64"/>
      </bottom>
      <diagonal/>
    </border>
    <border>
      <left style="thick">
        <color auto="1"/>
      </left>
      <right/>
      <top/>
      <bottom style="medium">
        <color indexed="64"/>
      </bottom>
      <diagonal/>
    </border>
    <border>
      <left/>
      <right style="thick">
        <color auto="1"/>
      </right>
      <top/>
      <bottom style="medium">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auto="1"/>
      </left>
      <right style="medium">
        <color indexed="64"/>
      </right>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right/>
      <top style="thin">
        <color auto="1"/>
      </top>
      <bottom style="thick">
        <color indexed="64"/>
      </bottom>
      <diagonal/>
    </border>
    <border>
      <left style="thin">
        <color indexed="64"/>
      </left>
      <right style="thick">
        <color indexed="64"/>
      </right>
      <top style="thin">
        <color indexed="64"/>
      </top>
      <bottom style="thick">
        <color indexed="64"/>
      </bottom>
      <diagonal/>
    </border>
  </borders>
  <cellStyleXfs count="11">
    <xf numFmtId="0" fontId="0"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21" fillId="0" borderId="0"/>
    <xf numFmtId="43" fontId="21" fillId="0" borderId="0" applyFont="0" applyFill="0" applyBorder="0" applyAlignment="0" applyProtection="0"/>
    <xf numFmtId="44" fontId="21" fillId="0" borderId="0" applyFont="0" applyFill="0" applyBorder="0" applyAlignment="0" applyProtection="0"/>
  </cellStyleXfs>
  <cellXfs count="594">
    <xf numFmtId="0" fontId="0" fillId="0" borderId="0" xfId="0"/>
    <xf numFmtId="0" fontId="1" fillId="0" borderId="0" xfId="0" applyFont="1"/>
    <xf numFmtId="164" fontId="4" fillId="0" borderId="6" xfId="0" applyNumberFormat="1" applyFont="1" applyBorder="1"/>
    <xf numFmtId="0" fontId="4" fillId="0" borderId="1" xfId="0" applyFont="1" applyBorder="1"/>
    <xf numFmtId="0" fontId="4" fillId="0" borderId="4" xfId="0" applyFont="1" applyBorder="1"/>
    <xf numFmtId="164" fontId="4" fillId="0" borderId="5" xfId="0" applyNumberFormat="1" applyFont="1" applyBorder="1"/>
    <xf numFmtId="0" fontId="4" fillId="0" borderId="18" xfId="0" applyFont="1" applyBorder="1"/>
    <xf numFmtId="164" fontId="4" fillId="0" borderId="19" xfId="0" applyNumberFormat="1" applyFont="1" applyBorder="1"/>
    <xf numFmtId="164" fontId="4" fillId="0" borderId="20" xfId="0" applyNumberFormat="1" applyFont="1" applyBorder="1"/>
    <xf numFmtId="0" fontId="7" fillId="3" borderId="5" xfId="0" applyFont="1" applyFill="1" applyBorder="1" applyAlignment="1">
      <alignment horizontal="center"/>
    </xf>
    <xf numFmtId="0" fontId="7" fillId="3" borderId="6" xfId="0" applyFont="1" applyFill="1" applyBorder="1" applyAlignment="1">
      <alignment horizontal="center"/>
    </xf>
    <xf numFmtId="0" fontId="1" fillId="0" borderId="0" xfId="0" applyFont="1" applyAlignment="1" applyProtection="1">
      <alignment wrapText="1"/>
    </xf>
    <xf numFmtId="0" fontId="1" fillId="0" borderId="0" xfId="0" applyFont="1" applyProtection="1"/>
    <xf numFmtId="0" fontId="1" fillId="0" borderId="26" xfId="0" applyFont="1" applyBorder="1" applyProtection="1"/>
    <xf numFmtId="0" fontId="1" fillId="0" borderId="0" xfId="0" applyFont="1" applyBorder="1" applyProtection="1"/>
    <xf numFmtId="0" fontId="1" fillId="0" borderId="29" xfId="0" applyFont="1" applyBorder="1" applyProtection="1"/>
    <xf numFmtId="0" fontId="6" fillId="0" borderId="27" xfId="0" applyFont="1" applyBorder="1" applyAlignment="1" applyProtection="1">
      <alignment horizontal="right"/>
    </xf>
    <xf numFmtId="0" fontId="1" fillId="0" borderId="27" xfId="0" applyFont="1" applyBorder="1" applyProtection="1"/>
    <xf numFmtId="0" fontId="1" fillId="0" borderId="28" xfId="0" applyFont="1" applyBorder="1" applyProtection="1"/>
    <xf numFmtId="165" fontId="1" fillId="0" borderId="26" xfId="1" applyNumberFormat="1" applyFont="1" applyBorder="1" applyProtection="1"/>
    <xf numFmtId="165" fontId="1" fillId="0" borderId="0" xfId="1" applyNumberFormat="1" applyFont="1" applyProtection="1"/>
    <xf numFmtId="165" fontId="1" fillId="0" borderId="26" xfId="0" applyNumberFormat="1" applyFont="1" applyBorder="1" applyProtection="1"/>
    <xf numFmtId="165" fontId="6" fillId="0" borderId="0" xfId="0" applyNumberFormat="1" applyFont="1" applyBorder="1" applyAlignment="1" applyProtection="1">
      <alignment horizontal="right"/>
    </xf>
    <xf numFmtId="165" fontId="1" fillId="0" borderId="0" xfId="0" applyNumberFormat="1" applyFont="1" applyProtection="1"/>
    <xf numFmtId="0" fontId="6" fillId="0" borderId="26" xfId="0" applyFont="1" applyBorder="1" applyAlignment="1" applyProtection="1">
      <alignment wrapText="1"/>
    </xf>
    <xf numFmtId="0" fontId="1" fillId="0" borderId="0" xfId="0" applyFont="1" applyBorder="1" applyAlignment="1" applyProtection="1">
      <alignment wrapText="1"/>
    </xf>
    <xf numFmtId="0" fontId="12" fillId="0" borderId="0" xfId="0" applyFont="1" applyBorder="1" applyAlignment="1" applyProtection="1">
      <alignment horizontal="center" wrapText="1"/>
    </xf>
    <xf numFmtId="0" fontId="12" fillId="0" borderId="27" xfId="0" applyFont="1" applyBorder="1" applyAlignment="1" applyProtection="1">
      <alignment horizontal="center" wrapText="1"/>
      <protection locked="0"/>
    </xf>
    <xf numFmtId="0" fontId="12" fillId="0" borderId="29" xfId="0" applyFont="1" applyBorder="1" applyAlignment="1" applyProtection="1">
      <alignment horizontal="center" wrapText="1"/>
    </xf>
    <xf numFmtId="167" fontId="1" fillId="7" borderId="27" xfId="2" applyNumberFormat="1" applyFont="1" applyFill="1" applyBorder="1" applyProtection="1">
      <protection locked="0"/>
    </xf>
    <xf numFmtId="0" fontId="6" fillId="0" borderId="0" xfId="0" applyFont="1" applyProtection="1"/>
    <xf numFmtId="44" fontId="1" fillId="0" borderId="0" xfId="2" applyFont="1" applyBorder="1" applyProtection="1"/>
    <xf numFmtId="165" fontId="1" fillId="0" borderId="0" xfId="0" applyNumberFormat="1" applyFont="1" applyBorder="1" applyProtection="1"/>
    <xf numFmtId="10" fontId="1" fillId="5" borderId="0" xfId="3" applyNumberFormat="1" applyFont="1" applyFill="1" applyBorder="1" applyProtection="1">
      <protection locked="0"/>
    </xf>
    <xf numFmtId="166" fontId="1" fillId="5" borderId="0" xfId="0" applyNumberFormat="1" applyFont="1" applyFill="1" applyBorder="1" applyProtection="1">
      <protection locked="0"/>
    </xf>
    <xf numFmtId="0" fontId="1" fillId="0" borderId="0" xfId="0" applyFont="1" applyBorder="1" applyProtection="1">
      <protection locked="0"/>
    </xf>
    <xf numFmtId="0" fontId="1" fillId="0" borderId="24" xfId="0" applyFont="1" applyBorder="1" applyProtection="1"/>
    <xf numFmtId="0" fontId="1" fillId="0" borderId="25" xfId="0" applyFont="1" applyBorder="1" applyProtection="1"/>
    <xf numFmtId="0" fontId="1" fillId="5" borderId="25" xfId="0" applyFont="1" applyFill="1" applyBorder="1" applyProtection="1">
      <protection locked="0"/>
    </xf>
    <xf numFmtId="0" fontId="1" fillId="0" borderId="30" xfId="0" applyFont="1" applyBorder="1" applyProtection="1"/>
    <xf numFmtId="0" fontId="1" fillId="0" borderId="0" xfId="0" applyFont="1" applyAlignment="1" applyProtection="1">
      <alignment horizontal="center"/>
    </xf>
    <xf numFmtId="44" fontId="1" fillId="6" borderId="27" xfId="2" applyFont="1" applyFill="1" applyBorder="1" applyProtection="1"/>
    <xf numFmtId="167" fontId="1" fillId="7" borderId="27" xfId="0" applyNumberFormat="1" applyFont="1" applyFill="1" applyBorder="1" applyProtection="1"/>
    <xf numFmtId="168" fontId="1" fillId="0" borderId="0" xfId="0" applyNumberFormat="1" applyFont="1" applyBorder="1" applyProtection="1"/>
    <xf numFmtId="10" fontId="1" fillId="5" borderId="0" xfId="3" applyNumberFormat="1" applyFont="1" applyFill="1" applyBorder="1" applyProtection="1"/>
    <xf numFmtId="0" fontId="1" fillId="5" borderId="25" xfId="0" applyFont="1" applyFill="1" applyBorder="1" applyProtection="1"/>
    <xf numFmtId="0" fontId="1" fillId="0" borderId="26" xfId="0" applyFont="1" applyBorder="1"/>
    <xf numFmtId="0" fontId="6" fillId="0" borderId="0" xfId="0" applyFont="1" applyBorder="1" applyAlignment="1">
      <alignment horizontal="right"/>
    </xf>
    <xf numFmtId="0" fontId="12" fillId="0" borderId="27" xfId="0" applyFont="1" applyBorder="1" applyAlignment="1">
      <alignment horizontal="center" wrapText="1"/>
    </xf>
    <xf numFmtId="0" fontId="12" fillId="0" borderId="28" xfId="0" applyFont="1" applyBorder="1" applyAlignment="1">
      <alignment horizontal="center" wrapText="1"/>
    </xf>
    <xf numFmtId="44" fontId="1" fillId="7" borderId="27" xfId="2" applyFont="1" applyFill="1" applyBorder="1"/>
    <xf numFmtId="44" fontId="1" fillId="5" borderId="0" xfId="0" applyNumberFormat="1" applyFont="1" applyFill="1" applyBorder="1" applyProtection="1">
      <protection locked="0"/>
    </xf>
    <xf numFmtId="0" fontId="2" fillId="0" borderId="0" xfId="0" applyFont="1" applyAlignment="1" applyProtection="1"/>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0" fontId="6" fillId="0" borderId="0" xfId="0" applyFont="1" applyBorder="1" applyAlignment="1" applyProtection="1">
      <alignment horizontal="right"/>
    </xf>
    <xf numFmtId="0" fontId="6" fillId="0" borderId="28" xfId="0" applyFont="1" applyBorder="1" applyAlignment="1" applyProtection="1">
      <alignment horizontal="right"/>
    </xf>
    <xf numFmtId="0" fontId="1" fillId="0" borderId="26" xfId="0" applyFont="1" applyBorder="1" applyAlignment="1" applyProtection="1">
      <alignment horizontal="right"/>
    </xf>
    <xf numFmtId="165" fontId="1" fillId="4" borderId="0" xfId="0" applyNumberFormat="1" applyFont="1" applyFill="1" applyProtection="1"/>
    <xf numFmtId="0" fontId="1" fillId="0" borderId="24" xfId="0" applyFont="1" applyBorder="1" applyAlignment="1" applyProtection="1">
      <alignment horizontal="right"/>
    </xf>
    <xf numFmtId="0" fontId="2" fillId="0" borderId="0" xfId="0" applyFont="1" applyAlignment="1" applyProtection="1">
      <alignment horizontal="center"/>
    </xf>
    <xf numFmtId="43" fontId="1" fillId="5" borderId="25" xfId="0" applyNumberFormat="1" applyFont="1" applyFill="1" applyBorder="1" applyProtection="1"/>
    <xf numFmtId="0" fontId="6" fillId="0" borderId="26" xfId="0" applyFont="1" applyFill="1" applyBorder="1" applyAlignment="1" applyProtection="1">
      <alignment horizontal="right"/>
    </xf>
    <xf numFmtId="0" fontId="6" fillId="0" borderId="0" xfId="0" applyFont="1" applyFill="1" applyBorder="1" applyAlignment="1" applyProtection="1">
      <alignment horizontal="right"/>
    </xf>
    <xf numFmtId="44" fontId="6" fillId="0" borderId="0" xfId="0" applyNumberFormat="1" applyFont="1" applyFill="1" applyBorder="1" applyAlignment="1" applyProtection="1">
      <alignment horizontal="right"/>
    </xf>
    <xf numFmtId="0" fontId="1" fillId="0" borderId="26" xfId="0" applyFont="1" applyFill="1" applyBorder="1" applyAlignment="1" applyProtection="1">
      <alignment horizontal="left"/>
    </xf>
    <xf numFmtId="0" fontId="6" fillId="0" borderId="26" xfId="0" applyFont="1" applyFill="1" applyBorder="1" applyAlignment="1" applyProtection="1">
      <alignment horizontal="left" vertical="top"/>
    </xf>
    <xf numFmtId="169" fontId="0" fillId="0" borderId="0" xfId="0" applyNumberFormat="1" applyAlignment="1">
      <alignment horizontal="right"/>
    </xf>
    <xf numFmtId="167" fontId="1" fillId="5" borderId="0" xfId="0" applyNumberFormat="1" applyFont="1" applyFill="1" applyBorder="1" applyProtection="1"/>
    <xf numFmtId="0" fontId="1" fillId="0" borderId="26" xfId="0" applyFont="1" applyFill="1" applyBorder="1" applyAlignment="1" applyProtection="1">
      <alignment horizontal="left" indent="1"/>
    </xf>
    <xf numFmtId="0" fontId="4" fillId="0" borderId="0" xfId="4" applyFont="1"/>
    <xf numFmtId="0" fontId="7" fillId="3" borderId="39" xfId="4" applyFont="1" applyFill="1" applyBorder="1" applyAlignment="1">
      <alignment horizontal="center" wrapText="1"/>
    </xf>
    <xf numFmtId="164" fontId="4" fillId="0" borderId="10" xfId="4" applyNumberFormat="1" applyFont="1" applyBorder="1"/>
    <xf numFmtId="164" fontId="4" fillId="8" borderId="2" xfId="4" applyNumberFormat="1" applyFont="1" applyFill="1" applyBorder="1"/>
    <xf numFmtId="0" fontId="3" fillId="0" borderId="4" xfId="4" applyFont="1" applyBorder="1" applyAlignment="1">
      <alignment horizontal="right"/>
    </xf>
    <xf numFmtId="0" fontId="3" fillId="0" borderId="0" xfId="4" applyFont="1" applyBorder="1" applyAlignment="1">
      <alignment horizontal="right"/>
    </xf>
    <xf numFmtId="0" fontId="4" fillId="0" borderId="0" xfId="4" applyFont="1" applyBorder="1"/>
    <xf numFmtId="0" fontId="1" fillId="0" borderId="0" xfId="4" applyFont="1"/>
    <xf numFmtId="0" fontId="1" fillId="0" borderId="0" xfId="4" applyFont="1" applyAlignment="1">
      <alignment wrapText="1"/>
    </xf>
    <xf numFmtId="0" fontId="15" fillId="3" borderId="45" xfId="4" applyFont="1" applyFill="1" applyBorder="1" applyAlignment="1">
      <alignment horizontal="center" wrapText="1"/>
    </xf>
    <xf numFmtId="0" fontId="15" fillId="3" borderId="5" xfId="4" applyFont="1" applyFill="1" applyBorder="1" applyAlignment="1">
      <alignment horizontal="center" wrapText="1"/>
    </xf>
    <xf numFmtId="0" fontId="15" fillId="3" borderId="6" xfId="4" applyFont="1" applyFill="1" applyBorder="1" applyAlignment="1">
      <alignment horizontal="center" wrapText="1"/>
    </xf>
    <xf numFmtId="10" fontId="4" fillId="8" borderId="2" xfId="4" applyNumberFormat="1" applyFont="1" applyFill="1" applyBorder="1"/>
    <xf numFmtId="10" fontId="4" fillId="9" borderId="5" xfId="5" applyNumberFormat="1" applyFont="1" applyFill="1" applyBorder="1"/>
    <xf numFmtId="9" fontId="5" fillId="0" borderId="0" xfId="4" applyNumberFormat="1" applyFont="1"/>
    <xf numFmtId="0" fontId="5" fillId="0" borderId="0" xfId="4" applyFont="1"/>
    <xf numFmtId="170" fontId="4" fillId="0" borderId="0" xfId="4" applyNumberFormat="1" applyFont="1" applyBorder="1"/>
    <xf numFmtId="4" fontId="1" fillId="0" borderId="0" xfId="4" applyNumberFormat="1" applyFont="1"/>
    <xf numFmtId="9" fontId="4" fillId="8" borderId="46" xfId="4" applyNumberFormat="1" applyFont="1" applyFill="1" applyBorder="1"/>
    <xf numFmtId="9" fontId="4" fillId="8" borderId="40" xfId="4" applyNumberFormat="1" applyFont="1" applyFill="1" applyBorder="1"/>
    <xf numFmtId="9" fontId="4" fillId="8" borderId="2" xfId="4" applyNumberFormat="1" applyFont="1" applyFill="1" applyBorder="1"/>
    <xf numFmtId="0" fontId="7" fillId="3" borderId="47" xfId="4" applyFont="1" applyFill="1" applyBorder="1" applyAlignment="1">
      <alignment horizontal="center"/>
    </xf>
    <xf numFmtId="0" fontId="4" fillId="0" borderId="1" xfId="4" applyFont="1" applyBorder="1" applyAlignment="1"/>
    <xf numFmtId="0" fontId="4" fillId="0" borderId="3" xfId="4" applyFont="1" applyBorder="1" applyAlignment="1"/>
    <xf numFmtId="164" fontId="4" fillId="0" borderId="2" xfId="4" applyNumberFormat="1" applyFont="1" applyBorder="1"/>
    <xf numFmtId="0" fontId="3" fillId="8" borderId="3" xfId="4" applyFont="1" applyFill="1" applyBorder="1" applyAlignment="1">
      <alignment wrapText="1"/>
    </xf>
    <xf numFmtId="0" fontId="3" fillId="0" borderId="3" xfId="4" applyFont="1" applyBorder="1" applyAlignment="1">
      <alignment horizontal="right"/>
    </xf>
    <xf numFmtId="0" fontId="9" fillId="0" borderId="0" xfId="4"/>
    <xf numFmtId="0" fontId="3" fillId="0" borderId="3" xfId="4" applyFont="1" applyBorder="1" applyAlignment="1">
      <alignment horizontal="right" wrapText="1"/>
    </xf>
    <xf numFmtId="0" fontId="4" fillId="0" borderId="3" xfId="4" applyFont="1" applyBorder="1" applyAlignment="1">
      <alignment wrapText="1"/>
    </xf>
    <xf numFmtId="0" fontId="4" fillId="0" borderId="3" xfId="4" applyFont="1" applyBorder="1" applyAlignment="1">
      <alignment vertical="top" wrapText="1"/>
    </xf>
    <xf numFmtId="0" fontId="3" fillId="0" borderId="3" xfId="4" applyFont="1" applyBorder="1" applyAlignment="1">
      <alignment horizontal="right" vertical="top" wrapText="1"/>
    </xf>
    <xf numFmtId="0" fontId="3" fillId="0" borderId="4" xfId="4" applyFont="1" applyBorder="1" applyAlignment="1">
      <alignment horizontal="right" wrapText="1"/>
    </xf>
    <xf numFmtId="0" fontId="3" fillId="0" borderId="0" xfId="4" applyFont="1" applyBorder="1" applyAlignment="1">
      <alignment horizontal="right" wrapText="1"/>
    </xf>
    <xf numFmtId="0" fontId="1" fillId="0" borderId="26" xfId="0" applyFont="1" applyBorder="1" applyAlignment="1" applyProtection="1">
      <alignment horizontal="right"/>
    </xf>
    <xf numFmtId="44" fontId="1" fillId="0" borderId="0" xfId="2" applyFont="1" applyBorder="1" applyAlignment="1" applyProtection="1">
      <alignment horizontal="center"/>
    </xf>
    <xf numFmtId="0" fontId="1" fillId="0" borderId="0" xfId="0" quotePrefix="1" applyFont="1" applyBorder="1" applyProtection="1"/>
    <xf numFmtId="44" fontId="1" fillId="0" borderId="0" xfId="2" quotePrefix="1" applyFont="1" applyBorder="1" applyProtection="1"/>
    <xf numFmtId="0" fontId="6" fillId="0" borderId="26" xfId="0" applyFont="1" applyBorder="1" applyAlignment="1" applyProtection="1"/>
    <xf numFmtId="0" fontId="1" fillId="0" borderId="0" xfId="0" applyFont="1" applyAlignment="1" applyProtection="1">
      <alignment vertical="top"/>
    </xf>
    <xf numFmtId="165" fontId="1" fillId="4" borderId="26" xfId="0" applyNumberFormat="1" applyFont="1" applyFill="1" applyBorder="1" applyProtection="1"/>
    <xf numFmtId="0" fontId="1" fillId="0" borderId="26" xfId="0" applyFont="1" applyBorder="1" applyAlignment="1" applyProtection="1">
      <alignment wrapText="1"/>
    </xf>
    <xf numFmtId="0" fontId="6" fillId="0" borderId="26" xfId="0" applyFont="1" applyBorder="1" applyProtection="1"/>
    <xf numFmtId="167" fontId="1" fillId="7" borderId="27" xfId="2" applyNumberFormat="1" applyFont="1" applyFill="1" applyBorder="1"/>
    <xf numFmtId="0" fontId="9" fillId="0" borderId="0" xfId="4" applyAlignment="1">
      <alignment vertical="top"/>
    </xf>
    <xf numFmtId="0" fontId="21" fillId="0" borderId="0" xfId="8" applyAlignment="1">
      <alignment vertical="top"/>
    </xf>
    <xf numFmtId="0" fontId="23" fillId="0" borderId="26" xfId="8" applyFont="1" applyBorder="1" applyAlignment="1">
      <alignment vertical="top"/>
    </xf>
    <xf numFmtId="165" fontId="23" fillId="0" borderId="29" xfId="9" applyNumberFormat="1" applyFont="1" applyBorder="1" applyAlignment="1">
      <alignment horizontal="center" vertical="top"/>
    </xf>
    <xf numFmtId="0" fontId="21" fillId="0" borderId="26" xfId="8" applyBorder="1" applyAlignment="1">
      <alignment vertical="top"/>
    </xf>
    <xf numFmtId="165" fontId="0" fillId="6" borderId="29" xfId="1" applyNumberFormat="1" applyFont="1" applyFill="1" applyBorder="1" applyAlignment="1">
      <alignment vertical="top"/>
    </xf>
    <xf numFmtId="0" fontId="23" fillId="0" borderId="24" xfId="8" applyFont="1" applyBorder="1" applyAlignment="1">
      <alignment vertical="top"/>
    </xf>
    <xf numFmtId="165" fontId="23" fillId="9" borderId="30" xfId="1" applyNumberFormat="1" applyFont="1" applyFill="1" applyBorder="1" applyAlignment="1">
      <alignment vertical="top"/>
    </xf>
    <xf numFmtId="0" fontId="23" fillId="0" borderId="0" xfId="8" applyFont="1" applyAlignment="1">
      <alignment vertical="top"/>
    </xf>
    <xf numFmtId="165" fontId="0" fillId="0" borderId="0" xfId="9" applyNumberFormat="1" applyFont="1" applyAlignment="1">
      <alignment vertical="top"/>
    </xf>
    <xf numFmtId="0" fontId="1" fillId="0" borderId="0" xfId="0" applyFont="1" applyAlignment="1">
      <alignment vertical="top"/>
    </xf>
    <xf numFmtId="0" fontId="4" fillId="0" borderId="0" xfId="0" applyFont="1" applyAlignment="1">
      <alignment vertical="top"/>
    </xf>
    <xf numFmtId="0" fontId="7" fillId="3" borderId="25" xfId="4" applyFont="1" applyFill="1" applyBorder="1" applyAlignment="1">
      <alignment horizontal="center" vertical="top"/>
    </xf>
    <xf numFmtId="0" fontId="7" fillId="3" borderId="39" xfId="4" applyFont="1" applyFill="1" applyBorder="1" applyAlignment="1">
      <alignment horizontal="center" vertical="top" wrapText="1"/>
    </xf>
    <xf numFmtId="165" fontId="4" fillId="9" borderId="48" xfId="1" applyNumberFormat="1" applyFont="1" applyFill="1" applyBorder="1" applyAlignment="1">
      <alignment vertical="top"/>
    </xf>
    <xf numFmtId="165" fontId="4" fillId="9" borderId="38" xfId="1" applyNumberFormat="1" applyFont="1" applyFill="1" applyBorder="1" applyAlignment="1">
      <alignment vertical="top"/>
    </xf>
    <xf numFmtId="165" fontId="3" fillId="9" borderId="38" xfId="1" applyNumberFormat="1" applyFont="1" applyFill="1" applyBorder="1" applyAlignment="1">
      <alignment vertical="top"/>
    </xf>
    <xf numFmtId="0" fontId="3" fillId="8" borderId="38" xfId="4" applyFont="1" applyFill="1" applyBorder="1" applyAlignment="1">
      <alignment vertical="top" wrapText="1"/>
    </xf>
    <xf numFmtId="164" fontId="4" fillId="8" borderId="2" xfId="4" applyNumberFormat="1" applyFont="1" applyFill="1" applyBorder="1" applyAlignment="1">
      <alignment vertical="top"/>
    </xf>
    <xf numFmtId="0" fontId="3" fillId="9" borderId="38" xfId="4" applyFont="1" applyFill="1" applyBorder="1" applyAlignment="1">
      <alignment horizontal="right" vertical="top" wrapText="1"/>
    </xf>
    <xf numFmtId="0" fontId="3" fillId="9" borderId="33" xfId="4" applyFont="1" applyFill="1" applyBorder="1" applyAlignment="1">
      <alignment horizontal="right" vertical="top" wrapText="1"/>
    </xf>
    <xf numFmtId="172" fontId="3" fillId="6" borderId="6" xfId="10" applyNumberFormat="1" applyFont="1" applyFill="1" applyBorder="1" applyAlignment="1">
      <alignment vertical="top"/>
    </xf>
    <xf numFmtId="0" fontId="19" fillId="0" borderId="0" xfId="0" applyFont="1" applyAlignment="1">
      <alignment vertical="top" wrapText="1"/>
    </xf>
    <xf numFmtId="0" fontId="1" fillId="0" borderId="0" xfId="0" applyFont="1" applyAlignment="1">
      <alignment vertical="top" wrapText="1"/>
    </xf>
    <xf numFmtId="164" fontId="4" fillId="9" borderId="48" xfId="4" applyNumberFormat="1" applyFont="1" applyFill="1" applyBorder="1" applyAlignment="1">
      <alignment vertical="top"/>
    </xf>
    <xf numFmtId="164" fontId="4" fillId="9" borderId="38" xfId="4" applyNumberFormat="1" applyFont="1" applyFill="1" applyBorder="1" applyAlignment="1">
      <alignment vertical="top"/>
    </xf>
    <xf numFmtId="43" fontId="3" fillId="9" borderId="38" xfId="9" applyFont="1" applyFill="1" applyBorder="1" applyAlignment="1">
      <alignment vertical="top"/>
    </xf>
    <xf numFmtId="165" fontId="4" fillId="9" borderId="2" xfId="1" applyNumberFormat="1" applyFont="1" applyFill="1" applyBorder="1" applyAlignment="1">
      <alignment vertical="top"/>
    </xf>
    <xf numFmtId="165" fontId="4" fillId="9" borderId="6" xfId="1" applyNumberFormat="1" applyFont="1" applyFill="1" applyBorder="1" applyAlignment="1">
      <alignment vertical="top"/>
    </xf>
    <xf numFmtId="0" fontId="19" fillId="0" borderId="25" xfId="0" applyFont="1" applyBorder="1" applyAlignment="1">
      <alignment vertical="top" wrapText="1"/>
    </xf>
    <xf numFmtId="44" fontId="3" fillId="8" borderId="38" xfId="2" applyFont="1" applyFill="1" applyBorder="1" applyAlignment="1">
      <alignment wrapText="1"/>
    </xf>
    <xf numFmtId="44" fontId="7" fillId="8" borderId="38" xfId="2" applyFont="1" applyFill="1" applyBorder="1" applyAlignment="1">
      <alignment wrapText="1"/>
    </xf>
    <xf numFmtId="44" fontId="1" fillId="0" borderId="0" xfId="0" applyNumberFormat="1" applyFont="1" applyAlignment="1" applyProtection="1">
      <alignment wrapText="1"/>
    </xf>
    <xf numFmtId="164" fontId="6" fillId="0" borderId="2" xfId="4" applyNumberFormat="1" applyFont="1" applyBorder="1"/>
    <xf numFmtId="164" fontId="6" fillId="0" borderId="6" xfId="4" applyNumberFormat="1" applyFont="1" applyBorder="1"/>
    <xf numFmtId="164" fontId="3" fillId="0" borderId="2" xfId="4" applyNumberFormat="1" applyFont="1" applyBorder="1"/>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0" fontId="6" fillId="0" borderId="0" xfId="0" applyFont="1" applyBorder="1" applyAlignment="1" applyProtection="1">
      <alignment horizontal="right"/>
    </xf>
    <xf numFmtId="0" fontId="6" fillId="0" borderId="28" xfId="0" applyFont="1" applyBorder="1" applyAlignment="1" applyProtection="1">
      <alignment horizontal="right"/>
    </xf>
    <xf numFmtId="0" fontId="1" fillId="0" borderId="26" xfId="0" applyFont="1" applyBorder="1" applyAlignment="1" applyProtection="1">
      <alignment horizontal="right"/>
    </xf>
    <xf numFmtId="0" fontId="4" fillId="0" borderId="0" xfId="4" applyFont="1" applyAlignment="1"/>
    <xf numFmtId="0" fontId="6" fillId="0" borderId="34" xfId="0" applyFont="1" applyBorder="1" applyAlignment="1" applyProtection="1">
      <alignment horizontal="center"/>
    </xf>
    <xf numFmtId="0" fontId="12" fillId="0" borderId="27" xfId="0" applyFont="1" applyBorder="1" applyAlignment="1" applyProtection="1">
      <alignment horizontal="center" wrapText="1"/>
    </xf>
    <xf numFmtId="0" fontId="6" fillId="0" borderId="0" xfId="0" applyFont="1" applyBorder="1" applyAlignment="1">
      <alignment horizontal="right"/>
    </xf>
    <xf numFmtId="0" fontId="4" fillId="0" borderId="3" xfId="4" applyFont="1" applyFill="1" applyBorder="1" applyAlignment="1"/>
    <xf numFmtId="0" fontId="4" fillId="0" borderId="3" xfId="4" applyFont="1" applyFill="1" applyBorder="1" applyAlignment="1">
      <alignment vertical="top" wrapText="1"/>
    </xf>
    <xf numFmtId="170" fontId="4" fillId="9" borderId="10" xfId="4" applyNumberFormat="1" applyFont="1" applyFill="1" applyBorder="1"/>
    <xf numFmtId="172" fontId="1" fillId="0" borderId="0" xfId="2" applyNumberFormat="1" applyFont="1"/>
    <xf numFmtId="44" fontId="1" fillId="6" borderId="27" xfId="2" applyFont="1" applyFill="1" applyBorder="1" applyAlignment="1" applyProtection="1">
      <protection locked="0"/>
    </xf>
    <xf numFmtId="44" fontId="1" fillId="6" borderId="28" xfId="2" applyFont="1" applyFill="1" applyBorder="1" applyAlignment="1" applyProtection="1">
      <protection locked="0"/>
    </xf>
    <xf numFmtId="171" fontId="6" fillId="10" borderId="0" xfId="0" applyNumberFormat="1" applyFont="1" applyFill="1" applyBorder="1" applyAlignment="1" applyProtection="1">
      <alignment horizontal="right"/>
    </xf>
    <xf numFmtId="164" fontId="4" fillId="0" borderId="31" xfId="0" applyNumberFormat="1" applyFont="1" applyBorder="1"/>
    <xf numFmtId="164" fontId="4" fillId="0" borderId="50" xfId="0" applyNumberFormat="1" applyFont="1" applyBorder="1"/>
    <xf numFmtId="0" fontId="7" fillId="3" borderId="5" xfId="0" applyFont="1" applyFill="1" applyBorder="1" applyAlignment="1">
      <alignment horizontal="center" wrapText="1"/>
    </xf>
    <xf numFmtId="0" fontId="1" fillId="0" borderId="0" xfId="0" applyFont="1" applyAlignment="1"/>
    <xf numFmtId="0" fontId="7" fillId="3" borderId="6" xfId="0" applyFont="1" applyFill="1" applyBorder="1" applyAlignment="1">
      <alignment horizontal="center" wrapText="1"/>
    </xf>
    <xf numFmtId="44" fontId="4" fillId="6" borderId="1" xfId="2" applyFont="1" applyFill="1" applyBorder="1"/>
    <xf numFmtId="44" fontId="4" fillId="9" borderId="1" xfId="2" applyFont="1" applyFill="1" applyBorder="1"/>
    <xf numFmtId="171" fontId="6" fillId="9" borderId="0" xfId="0" applyNumberFormat="1" applyFont="1" applyFill="1" applyBorder="1" applyAlignment="1" applyProtection="1">
      <alignment horizontal="right"/>
    </xf>
    <xf numFmtId="171" fontId="6" fillId="9" borderId="0" xfId="0" applyNumberFormat="1" applyFont="1" applyFill="1" applyAlignment="1">
      <alignment horizontal="right"/>
    </xf>
    <xf numFmtId="44" fontId="6" fillId="9" borderId="8" xfId="0" applyNumberFormat="1" applyFont="1" applyFill="1" applyBorder="1" applyAlignment="1" applyProtection="1">
      <alignment horizontal="right"/>
    </xf>
    <xf numFmtId="44" fontId="6" fillId="9" borderId="35" xfId="0" applyNumberFormat="1" applyFont="1" applyFill="1" applyBorder="1" applyAlignment="1" applyProtection="1"/>
    <xf numFmtId="44" fontId="6" fillId="9" borderId="11" xfId="0" applyNumberFormat="1" applyFont="1" applyFill="1" applyBorder="1" applyAlignment="1" applyProtection="1"/>
    <xf numFmtId="0" fontId="6" fillId="9" borderId="35" xfId="0" applyFont="1" applyFill="1" applyBorder="1" applyProtection="1"/>
    <xf numFmtId="44" fontId="6" fillId="9" borderId="11" xfId="0" applyNumberFormat="1" applyFont="1" applyFill="1" applyBorder="1" applyProtection="1"/>
    <xf numFmtId="44" fontId="6" fillId="9" borderId="36" xfId="0" applyNumberFormat="1" applyFont="1" applyFill="1" applyBorder="1" applyProtection="1"/>
    <xf numFmtId="1" fontId="11" fillId="9" borderId="27" xfId="1" applyNumberFormat="1" applyFont="1" applyFill="1" applyBorder="1" applyProtection="1"/>
    <xf numFmtId="165" fontId="11" fillId="9" borderId="28" xfId="1" applyNumberFormat="1" applyFont="1" applyFill="1" applyBorder="1" applyProtection="1"/>
    <xf numFmtId="165" fontId="11" fillId="9" borderId="27" xfId="1" applyNumberFormat="1" applyFont="1" applyFill="1" applyBorder="1" applyProtection="1"/>
    <xf numFmtId="165" fontId="11" fillId="9" borderId="29" xfId="1" applyNumberFormat="1" applyFont="1" applyFill="1" applyBorder="1" applyAlignment="1" applyProtection="1">
      <alignment horizontal="left"/>
    </xf>
    <xf numFmtId="44" fontId="1" fillId="9" borderId="28" xfId="2" applyNumberFormat="1" applyFont="1" applyFill="1" applyBorder="1" applyProtection="1"/>
    <xf numFmtId="44" fontId="6" fillId="9" borderId="11" xfId="0" applyNumberFormat="1" applyFont="1" applyFill="1" applyBorder="1" applyAlignment="1" applyProtection="1">
      <alignment horizontal="right"/>
    </xf>
    <xf numFmtId="44" fontId="1" fillId="9" borderId="0" xfId="2" applyNumberFormat="1" applyFont="1" applyFill="1" applyBorder="1" applyProtection="1"/>
    <xf numFmtId="0" fontId="6" fillId="9" borderId="23" xfId="0" applyFont="1" applyFill="1" applyBorder="1" applyProtection="1"/>
    <xf numFmtId="44" fontId="1" fillId="9" borderId="29" xfId="2" applyNumberFormat="1" applyFont="1" applyFill="1" applyBorder="1" applyProtection="1"/>
    <xf numFmtId="165" fontId="11" fillId="9" borderId="0" xfId="1" applyNumberFormat="1" applyFont="1" applyFill="1" applyBorder="1" applyProtection="1"/>
    <xf numFmtId="165" fontId="11" fillId="9" borderId="29" xfId="1" applyNumberFormat="1" applyFont="1" applyFill="1" applyBorder="1" applyProtection="1"/>
    <xf numFmtId="44" fontId="1" fillId="9" borderId="28" xfId="2" applyNumberFormat="1" applyFont="1" applyFill="1" applyBorder="1"/>
    <xf numFmtId="44" fontId="1" fillId="9" borderId="29" xfId="2" applyNumberFormat="1" applyFont="1" applyFill="1" applyBorder="1"/>
    <xf numFmtId="44" fontId="6" fillId="9" borderId="11" xfId="0" applyNumberFormat="1" applyFont="1" applyFill="1" applyBorder="1" applyAlignment="1">
      <alignment horizontal="right"/>
    </xf>
    <xf numFmtId="44" fontId="6" fillId="0" borderId="29" xfId="0" applyNumberFormat="1" applyFont="1" applyFill="1" applyBorder="1" applyProtection="1"/>
    <xf numFmtId="164" fontId="4" fillId="9" borderId="10" xfId="4" applyNumberFormat="1" applyFont="1" applyFill="1" applyBorder="1"/>
    <xf numFmtId="164" fontId="3" fillId="9" borderId="2" xfId="4" applyNumberFormat="1" applyFont="1" applyFill="1" applyBorder="1"/>
    <xf numFmtId="164" fontId="4" fillId="9" borderId="2" xfId="4" applyNumberFormat="1" applyFont="1" applyFill="1" applyBorder="1"/>
    <xf numFmtId="164" fontId="4" fillId="9" borderId="6" xfId="4" applyNumberFormat="1" applyFont="1" applyFill="1" applyBorder="1"/>
    <xf numFmtId="44" fontId="6" fillId="9" borderId="23" xfId="0" applyNumberFormat="1" applyFont="1" applyFill="1" applyBorder="1" applyProtection="1"/>
    <xf numFmtId="165" fontId="6" fillId="10" borderId="29" xfId="0" applyNumberFormat="1" applyFont="1" applyFill="1" applyBorder="1" applyAlignment="1" applyProtection="1"/>
    <xf numFmtId="44" fontId="1" fillId="9" borderId="29" xfId="2" applyFont="1" applyFill="1" applyBorder="1" applyProtection="1"/>
    <xf numFmtId="164" fontId="1" fillId="0" borderId="0" xfId="4" applyNumberFormat="1" applyFont="1"/>
    <xf numFmtId="164" fontId="3" fillId="9" borderId="10" xfId="4" applyNumberFormat="1" applyFont="1" applyFill="1" applyBorder="1"/>
    <xf numFmtId="164" fontId="4" fillId="0" borderId="10" xfId="4" applyNumberFormat="1" applyFont="1" applyFill="1" applyBorder="1"/>
    <xf numFmtId="164" fontId="4" fillId="0" borderId="2" xfId="4" applyNumberFormat="1" applyFont="1" applyFill="1" applyBorder="1"/>
    <xf numFmtId="9" fontId="18" fillId="9" borderId="0" xfId="4" applyNumberFormat="1" applyFont="1" applyFill="1" applyBorder="1" applyAlignment="1">
      <alignment horizontal="center"/>
    </xf>
    <xf numFmtId="44" fontId="1" fillId="9" borderId="27" xfId="2" applyFont="1" applyFill="1" applyBorder="1" applyProtection="1"/>
    <xf numFmtId="167" fontId="1" fillId="9" borderId="27" xfId="0" applyNumberFormat="1" applyFont="1" applyFill="1" applyBorder="1" applyProtection="1"/>
    <xf numFmtId="0" fontId="11" fillId="9" borderId="27" xfId="0" applyFont="1" applyFill="1" applyBorder="1" applyAlignment="1" applyProtection="1">
      <alignment horizontal="right"/>
    </xf>
    <xf numFmtId="3" fontId="11" fillId="9" borderId="28" xfId="0" applyNumberFormat="1" applyFont="1" applyFill="1" applyBorder="1" applyAlignment="1" applyProtection="1">
      <alignment horizontal="right"/>
    </xf>
    <xf numFmtId="165" fontId="6" fillId="9" borderId="27" xfId="0" applyNumberFormat="1" applyFont="1" applyFill="1" applyBorder="1" applyAlignment="1" applyProtection="1">
      <alignment horizontal="right"/>
    </xf>
    <xf numFmtId="165" fontId="6" fillId="9" borderId="28" xfId="0" applyNumberFormat="1" applyFont="1" applyFill="1" applyBorder="1" applyAlignment="1" applyProtection="1">
      <alignment horizontal="right"/>
    </xf>
    <xf numFmtId="0" fontId="6" fillId="9" borderId="35" xfId="0" applyFont="1" applyFill="1" applyBorder="1" applyAlignment="1" applyProtection="1">
      <alignment horizontal="right"/>
    </xf>
    <xf numFmtId="0" fontId="6" fillId="9" borderId="35" xfId="0" applyFont="1" applyFill="1" applyBorder="1" applyAlignment="1">
      <alignment horizontal="right"/>
    </xf>
    <xf numFmtId="44" fontId="6" fillId="9" borderId="29" xfId="2" applyFont="1" applyFill="1" applyBorder="1" applyProtection="1"/>
    <xf numFmtId="164" fontId="4" fillId="9" borderId="23" xfId="4" applyNumberFormat="1" applyFont="1" applyFill="1" applyBorder="1" applyAlignment="1">
      <alignment vertical="top"/>
    </xf>
    <xf numFmtId="44" fontId="3" fillId="9" borderId="6" xfId="2" applyFont="1" applyFill="1" applyBorder="1" applyAlignment="1">
      <alignment vertical="top"/>
    </xf>
    <xf numFmtId="165" fontId="3" fillId="9" borderId="37" xfId="1" applyNumberFormat="1" applyFont="1" applyFill="1" applyBorder="1" applyAlignment="1">
      <alignment vertical="top"/>
    </xf>
    <xf numFmtId="0" fontId="6" fillId="0" borderId="20" xfId="0" applyFont="1" applyBorder="1" applyAlignment="1" applyProtection="1">
      <alignment horizontal="center"/>
    </xf>
    <xf numFmtId="0" fontId="1" fillId="0" borderId="49" xfId="0" applyFont="1" applyBorder="1" applyProtection="1"/>
    <xf numFmtId="165" fontId="11" fillId="9" borderId="49" xfId="1" applyNumberFormat="1" applyFont="1" applyFill="1" applyBorder="1" applyProtection="1"/>
    <xf numFmtId="44" fontId="1" fillId="9" borderId="49" xfId="2" applyNumberFormat="1" applyFont="1" applyFill="1" applyBorder="1" applyProtection="1"/>
    <xf numFmtId="44" fontId="6" fillId="9" borderId="10" xfId="0" applyNumberFormat="1" applyFont="1" applyFill="1" applyBorder="1" applyProtection="1"/>
    <xf numFmtId="165" fontId="12" fillId="0" borderId="49" xfId="1" applyNumberFormat="1" applyFont="1" applyFill="1" applyBorder="1" applyAlignment="1" applyProtection="1">
      <alignment horizontal="center" wrapText="1"/>
    </xf>
    <xf numFmtId="0" fontId="6" fillId="0" borderId="26" xfId="0" applyFont="1" applyBorder="1" applyAlignment="1" applyProtection="1">
      <alignment horizontal="right"/>
    </xf>
    <xf numFmtId="0" fontId="6" fillId="0" borderId="0" xfId="0" applyFont="1" applyBorder="1" applyAlignment="1" applyProtection="1">
      <alignment horizontal="right"/>
    </xf>
    <xf numFmtId="0" fontId="6" fillId="0" borderId="26" xfId="0" applyFont="1" applyBorder="1" applyAlignment="1">
      <alignment horizontal="right"/>
    </xf>
    <xf numFmtId="0" fontId="6" fillId="0" borderId="28" xfId="0" applyFont="1" applyBorder="1" applyAlignment="1">
      <alignment horizontal="right"/>
    </xf>
    <xf numFmtId="0" fontId="6" fillId="0" borderId="0" xfId="0" applyFont="1" applyBorder="1" applyAlignment="1">
      <alignment horizontal="right"/>
    </xf>
    <xf numFmtId="0" fontId="1" fillId="0" borderId="26" xfId="0" applyFont="1" applyBorder="1" applyAlignment="1">
      <alignment horizontal="right"/>
    </xf>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9" fontId="18" fillId="9" borderId="25" xfId="4" applyNumberFormat="1" applyFont="1" applyFill="1" applyBorder="1" applyAlignment="1">
      <alignment horizontal="center"/>
    </xf>
    <xf numFmtId="170" fontId="1" fillId="0" borderId="30" xfId="4" applyNumberFormat="1" applyFont="1" applyBorder="1"/>
    <xf numFmtId="170" fontId="1" fillId="0" borderId="30" xfId="7" applyNumberFormat="1" applyFont="1" applyBorder="1"/>
    <xf numFmtId="164" fontId="6" fillId="0" borderId="0" xfId="4" applyNumberFormat="1" applyFont="1" applyBorder="1"/>
    <xf numFmtId="0" fontId="3" fillId="0" borderId="0" xfId="4" applyFont="1" applyFill="1" applyBorder="1" applyAlignment="1">
      <alignment horizontal="right" wrapText="1"/>
    </xf>
    <xf numFmtId="0" fontId="4" fillId="0" borderId="0" xfId="4" applyFont="1" applyFill="1" applyBorder="1"/>
    <xf numFmtId="0" fontId="9" fillId="0" borderId="0" xfId="4" applyFill="1"/>
    <xf numFmtId="170" fontId="1" fillId="0" borderId="0" xfId="7" applyNumberFormat="1" applyFont="1" applyBorder="1"/>
    <xf numFmtId="170" fontId="1" fillId="0" borderId="0" xfId="4" applyNumberFormat="1" applyFont="1" applyBorder="1"/>
    <xf numFmtId="0" fontId="6" fillId="0" borderId="26" xfId="0" applyFont="1" applyBorder="1"/>
    <xf numFmtId="0" fontId="15" fillId="3" borderId="60" xfId="4" applyFont="1" applyFill="1" applyBorder="1" applyAlignment="1">
      <alignment horizontal="center" wrapText="1"/>
    </xf>
    <xf numFmtId="0" fontId="3" fillId="0" borderId="61" xfId="0" applyFont="1" applyFill="1" applyBorder="1" applyAlignment="1">
      <alignment horizontal="left" vertical="top" wrapText="1"/>
    </xf>
    <xf numFmtId="164" fontId="3" fillId="8" borderId="62" xfId="4" applyNumberFormat="1" applyFont="1" applyFill="1" applyBorder="1"/>
    <xf numFmtId="10" fontId="4" fillId="8" borderId="63" xfId="4" applyNumberFormat="1" applyFont="1" applyFill="1" applyBorder="1"/>
    <xf numFmtId="0" fontId="16" fillId="0" borderId="59" xfId="4" applyFont="1" applyBorder="1" applyAlignment="1">
      <alignment horizontal="right" wrapText="1"/>
    </xf>
    <xf numFmtId="0" fontId="17" fillId="0" borderId="65" xfId="4" applyFont="1" applyBorder="1" applyAlignment="1">
      <alignment horizontal="left" wrapText="1"/>
    </xf>
    <xf numFmtId="0" fontId="17" fillId="0" borderId="66" xfId="4" applyFont="1" applyBorder="1" applyAlignment="1">
      <alignment horizontal="left" wrapText="1"/>
    </xf>
    <xf numFmtId="0" fontId="3" fillId="0" borderId="61" xfId="4" applyFont="1" applyFill="1" applyBorder="1" applyAlignment="1">
      <alignment horizontal="left" wrapText="1"/>
    </xf>
    <xf numFmtId="0" fontId="1" fillId="9" borderId="72" xfId="4" applyFont="1" applyFill="1" applyBorder="1"/>
    <xf numFmtId="44" fontId="4" fillId="9" borderId="60" xfId="2" applyFont="1" applyFill="1" applyBorder="1"/>
    <xf numFmtId="9" fontId="5" fillId="9" borderId="73" xfId="4" applyNumberFormat="1" applyFont="1" applyFill="1" applyBorder="1"/>
    <xf numFmtId="0" fontId="16" fillId="0" borderId="62" xfId="4" applyFont="1" applyBorder="1" applyAlignment="1">
      <alignment horizontal="left" wrapText="1"/>
    </xf>
    <xf numFmtId="0" fontId="15" fillId="3" borderId="64" xfId="4" applyFont="1" applyFill="1" applyBorder="1" applyAlignment="1">
      <alignment horizontal="center" wrapText="1"/>
    </xf>
    <xf numFmtId="44" fontId="1" fillId="6" borderId="13" xfId="2" applyFont="1" applyFill="1" applyBorder="1" applyAlignment="1" applyProtection="1">
      <protection locked="0"/>
    </xf>
    <xf numFmtId="170" fontId="4" fillId="9" borderId="75" xfId="4" applyNumberFormat="1" applyFont="1" applyFill="1" applyBorder="1"/>
    <xf numFmtId="10" fontId="4" fillId="8" borderId="8" xfId="4" applyNumberFormat="1" applyFont="1" applyFill="1" applyBorder="1"/>
    <xf numFmtId="10" fontId="4" fillId="8" borderId="75" xfId="4" applyNumberFormat="1" applyFont="1" applyFill="1" applyBorder="1"/>
    <xf numFmtId="170" fontId="3" fillId="9" borderId="75" xfId="4" applyNumberFormat="1" applyFont="1" applyFill="1" applyBorder="1"/>
    <xf numFmtId="0" fontId="16" fillId="0" borderId="78" xfId="4" applyFont="1" applyBorder="1" applyAlignment="1">
      <alignment horizontal="right" wrapText="1"/>
    </xf>
    <xf numFmtId="44" fontId="6" fillId="9" borderId="14" xfId="2" applyFont="1" applyFill="1" applyBorder="1" applyAlignment="1" applyProtection="1">
      <protection locked="0"/>
    </xf>
    <xf numFmtId="10" fontId="4" fillId="9" borderId="14" xfId="5" applyNumberFormat="1" applyFont="1" applyFill="1" applyBorder="1"/>
    <xf numFmtId="9" fontId="18" fillId="9" borderId="14" xfId="4" applyNumberFormat="1" applyFont="1" applyFill="1" applyBorder="1" applyAlignment="1">
      <alignment horizontal="center"/>
    </xf>
    <xf numFmtId="9" fontId="18" fillId="9" borderId="76" xfId="4" applyNumberFormat="1" applyFont="1" applyFill="1" applyBorder="1" applyAlignment="1">
      <alignment horizontal="center"/>
    </xf>
    <xf numFmtId="170" fontId="4" fillId="9" borderId="46" xfId="4" applyNumberFormat="1" applyFont="1" applyFill="1" applyBorder="1"/>
    <xf numFmtId="170" fontId="4" fillId="9" borderId="40" xfId="4" applyNumberFormat="1" applyFont="1" applyFill="1" applyBorder="1"/>
    <xf numFmtId="10" fontId="4" fillId="9" borderId="40" xfId="4" applyNumberFormat="1" applyFont="1" applyFill="1" applyBorder="1"/>
    <xf numFmtId="9" fontId="18" fillId="9" borderId="46" xfId="4" applyNumberFormat="1" applyFont="1" applyFill="1" applyBorder="1" applyAlignment="1">
      <alignment horizontal="center"/>
    </xf>
    <xf numFmtId="9" fontId="18" fillId="9" borderId="40" xfId="4" applyNumberFormat="1" applyFont="1" applyFill="1" applyBorder="1" applyAlignment="1">
      <alignment horizontal="center"/>
    </xf>
    <xf numFmtId="9" fontId="18" fillId="9" borderId="79" xfId="4" applyNumberFormat="1" applyFont="1" applyFill="1" applyBorder="1" applyAlignment="1">
      <alignment horizontal="center"/>
    </xf>
    <xf numFmtId="9" fontId="18" fillId="9" borderId="80" xfId="4" applyNumberFormat="1" applyFont="1" applyFill="1" applyBorder="1" applyAlignment="1">
      <alignment horizontal="center"/>
    </xf>
    <xf numFmtId="170" fontId="4" fillId="9" borderId="14" xfId="4" applyNumberFormat="1" applyFont="1" applyFill="1" applyBorder="1" applyAlignment="1">
      <alignment horizontal="center"/>
    </xf>
    <xf numFmtId="10" fontId="4" fillId="8" borderId="14" xfId="4" applyNumberFormat="1" applyFont="1" applyFill="1" applyBorder="1" applyAlignment="1">
      <alignment horizontal="center"/>
    </xf>
    <xf numFmtId="170" fontId="4" fillId="9" borderId="76" xfId="4" applyNumberFormat="1" applyFont="1" applyFill="1" applyBorder="1" applyAlignment="1">
      <alignment horizontal="center"/>
    </xf>
    <xf numFmtId="170" fontId="4" fillId="9" borderId="75" xfId="4" applyNumberFormat="1" applyFont="1" applyFill="1" applyBorder="1" applyAlignment="1">
      <alignment horizontal="center"/>
    </xf>
    <xf numFmtId="170" fontId="4" fillId="9" borderId="77" xfId="4" applyNumberFormat="1" applyFont="1" applyFill="1" applyBorder="1" applyAlignment="1">
      <alignment horizontal="center"/>
    </xf>
    <xf numFmtId="4" fontId="4" fillId="8" borderId="8" xfId="4" applyNumberFormat="1" applyFont="1" applyFill="1" applyBorder="1"/>
    <xf numFmtId="4" fontId="4" fillId="8" borderId="14" xfId="4" applyNumberFormat="1" applyFont="1" applyFill="1" applyBorder="1"/>
    <xf numFmtId="4" fontId="4" fillId="8" borderId="7" xfId="4" applyNumberFormat="1" applyFont="1" applyFill="1" applyBorder="1"/>
    <xf numFmtId="10" fontId="4" fillId="9" borderId="7" xfId="4" applyNumberFormat="1" applyFont="1" applyFill="1" applyBorder="1"/>
    <xf numFmtId="0" fontId="1" fillId="9" borderId="81" xfId="4" applyFont="1" applyFill="1" applyBorder="1"/>
    <xf numFmtId="10" fontId="4" fillId="8" borderId="82" xfId="4" applyNumberFormat="1" applyFont="1" applyFill="1" applyBorder="1"/>
    <xf numFmtId="0" fontId="1" fillId="9" borderId="83" xfId="4" applyFont="1" applyFill="1" applyBorder="1"/>
    <xf numFmtId="9" fontId="18" fillId="9" borderId="84" xfId="4" applyNumberFormat="1" applyFont="1" applyFill="1" applyBorder="1" applyAlignment="1">
      <alignment horizontal="center"/>
    </xf>
    <xf numFmtId="9" fontId="18" fillId="9" borderId="15" xfId="4" applyNumberFormat="1" applyFont="1" applyFill="1" applyBorder="1" applyAlignment="1">
      <alignment horizontal="center"/>
    </xf>
    <xf numFmtId="170" fontId="4" fillId="9" borderId="7" xfId="4" applyNumberFormat="1" applyFont="1" applyFill="1" applyBorder="1"/>
    <xf numFmtId="44" fontId="1" fillId="9" borderId="27" xfId="2" applyFont="1" applyFill="1" applyBorder="1" applyAlignment="1" applyProtection="1">
      <protection locked="0"/>
    </xf>
    <xf numFmtId="170" fontId="4" fillId="9" borderId="52" xfId="4" applyNumberFormat="1" applyFont="1" applyFill="1" applyBorder="1"/>
    <xf numFmtId="9" fontId="4" fillId="9" borderId="52" xfId="4" applyNumberFormat="1" applyFont="1" applyFill="1" applyBorder="1"/>
    <xf numFmtId="9" fontId="18" fillId="9" borderId="31" xfId="4" applyNumberFormat="1" applyFont="1" applyFill="1" applyBorder="1" applyAlignment="1">
      <alignment horizontal="center"/>
    </xf>
    <xf numFmtId="9" fontId="18" fillId="9" borderId="85" xfId="4" applyNumberFormat="1" applyFont="1" applyFill="1" applyBorder="1" applyAlignment="1">
      <alignment horizontal="center"/>
    </xf>
    <xf numFmtId="0" fontId="1" fillId="0" borderId="0" xfId="0" applyFont="1" applyAlignment="1">
      <alignment wrapText="1"/>
    </xf>
    <xf numFmtId="0" fontId="1" fillId="0" borderId="29" xfId="0" applyFont="1" applyBorder="1"/>
    <xf numFmtId="0" fontId="6" fillId="0" borderId="0" xfId="0" applyFont="1" applyAlignment="1">
      <alignment horizontal="right"/>
    </xf>
    <xf numFmtId="165" fontId="1" fillId="0" borderId="26" xfId="1" applyNumberFormat="1" applyFont="1" applyBorder="1"/>
    <xf numFmtId="0" fontId="11" fillId="9" borderId="27" xfId="0" applyFont="1" applyFill="1" applyBorder="1" applyAlignment="1">
      <alignment horizontal="right"/>
    </xf>
    <xf numFmtId="3" fontId="11" fillId="9" borderId="28" xfId="0" applyNumberFormat="1" applyFont="1" applyFill="1" applyBorder="1" applyAlignment="1">
      <alignment horizontal="right"/>
    </xf>
    <xf numFmtId="1" fontId="11" fillId="9" borderId="27" xfId="1" applyNumberFormat="1" applyFont="1" applyFill="1" applyBorder="1"/>
    <xf numFmtId="165" fontId="11" fillId="9" borderId="28" xfId="1" applyNumberFormat="1" applyFont="1" applyFill="1" applyBorder="1"/>
    <xf numFmtId="165" fontId="11" fillId="9" borderId="27" xfId="1" applyNumberFormat="1" applyFont="1" applyFill="1" applyBorder="1"/>
    <xf numFmtId="165" fontId="11" fillId="9" borderId="29" xfId="1" applyNumberFormat="1" applyFont="1" applyFill="1" applyBorder="1" applyAlignment="1">
      <alignment horizontal="left"/>
    </xf>
    <xf numFmtId="165" fontId="1" fillId="0" borderId="0" xfId="1" applyNumberFormat="1" applyFont="1"/>
    <xf numFmtId="165" fontId="1" fillId="0" borderId="26" xfId="0" applyNumberFormat="1" applyFont="1" applyBorder="1"/>
    <xf numFmtId="165" fontId="6" fillId="0" borderId="0" xfId="0" applyNumberFormat="1" applyFont="1" applyAlignment="1">
      <alignment horizontal="right"/>
    </xf>
    <xf numFmtId="165" fontId="1" fillId="0" borderId="0" xfId="0" applyNumberFormat="1" applyFont="1"/>
    <xf numFmtId="0" fontId="6" fillId="0" borderId="26" xfId="0" applyFont="1" applyBorder="1" applyAlignment="1">
      <alignment wrapText="1"/>
    </xf>
    <xf numFmtId="0" fontId="12" fillId="0" borderId="29" xfId="0" applyFont="1" applyBorder="1" applyAlignment="1">
      <alignment horizontal="center" wrapText="1"/>
    </xf>
    <xf numFmtId="44" fontId="1" fillId="6" borderId="27" xfId="2" applyFont="1" applyFill="1" applyBorder="1" applyProtection="1">
      <protection locked="0"/>
    </xf>
    <xf numFmtId="44" fontId="1" fillId="6" borderId="28" xfId="2" applyFont="1" applyFill="1" applyBorder="1" applyProtection="1">
      <protection locked="0"/>
    </xf>
    <xf numFmtId="44" fontId="1" fillId="9" borderId="28" xfId="2" applyFont="1" applyFill="1" applyBorder="1"/>
    <xf numFmtId="44" fontId="1" fillId="9" borderId="29" xfId="2" applyFont="1" applyFill="1" applyBorder="1"/>
    <xf numFmtId="44" fontId="6" fillId="9" borderId="35" xfId="0" applyNumberFormat="1" applyFont="1" applyFill="1" applyBorder="1"/>
    <xf numFmtId="44" fontId="6" fillId="9" borderId="11" xfId="0" applyNumberFormat="1" applyFont="1" applyFill="1" applyBorder="1"/>
    <xf numFmtId="0" fontId="6" fillId="9" borderId="35" xfId="0" applyFont="1" applyFill="1" applyBorder="1"/>
    <xf numFmtId="44" fontId="6" fillId="9" borderId="36" xfId="0" applyNumberFormat="1" applyFont="1" applyFill="1" applyBorder="1"/>
    <xf numFmtId="0" fontId="6" fillId="0" borderId="0" xfId="0" applyFont="1"/>
    <xf numFmtId="44" fontId="6" fillId="9" borderId="8" xfId="0" applyNumberFormat="1" applyFont="1" applyFill="1" applyBorder="1" applyAlignment="1">
      <alignment horizontal="right"/>
    </xf>
    <xf numFmtId="44" fontId="1" fillId="0" borderId="0" xfId="2" quotePrefix="1" applyFont="1"/>
    <xf numFmtId="0" fontId="1" fillId="0" borderId="0" xfId="0" quotePrefix="1" applyFont="1"/>
    <xf numFmtId="44" fontId="6" fillId="0" borderId="0" xfId="0" applyNumberFormat="1" applyFont="1" applyAlignment="1">
      <alignment horizontal="right"/>
    </xf>
    <xf numFmtId="44" fontId="1" fillId="0" borderId="0" xfId="2" applyFont="1"/>
    <xf numFmtId="0" fontId="6" fillId="0" borderId="26" xfId="0" applyFont="1" applyBorder="1" applyAlignment="1">
      <alignment horizontal="left" vertical="top"/>
    </xf>
    <xf numFmtId="0" fontId="1" fillId="0" borderId="26" xfId="0" applyFont="1" applyBorder="1" applyAlignment="1">
      <alignment horizontal="left" indent="1"/>
    </xf>
    <xf numFmtId="171" fontId="6" fillId="10" borderId="0" xfId="0" applyNumberFormat="1" applyFont="1" applyFill="1" applyAlignment="1">
      <alignment horizontal="right"/>
    </xf>
    <xf numFmtId="44" fontId="1" fillId="0" borderId="0" xfId="2" applyFont="1" applyAlignment="1">
      <alignment horizontal="center"/>
    </xf>
    <xf numFmtId="0" fontId="1" fillId="0" borderId="26" xfId="0" applyFont="1" applyBorder="1" applyAlignment="1">
      <alignment horizontal="left"/>
    </xf>
    <xf numFmtId="168" fontId="1" fillId="0" borderId="0" xfId="0" applyNumberFormat="1" applyFont="1"/>
    <xf numFmtId="166" fontId="1" fillId="5" borderId="0" xfId="0" applyNumberFormat="1" applyFont="1" applyFill="1" applyProtection="1">
      <protection locked="0"/>
    </xf>
    <xf numFmtId="0" fontId="1" fillId="0" borderId="0" xfId="0" applyFont="1" applyProtection="1">
      <protection locked="0"/>
    </xf>
    <xf numFmtId="0" fontId="1" fillId="0" borderId="24" xfId="0" applyFont="1" applyBorder="1"/>
    <xf numFmtId="0" fontId="1" fillId="0" borderId="25" xfId="0" applyFont="1" applyBorder="1"/>
    <xf numFmtId="0" fontId="1" fillId="0" borderId="30" xfId="0" applyFont="1" applyBorder="1"/>
    <xf numFmtId="0" fontId="1" fillId="0" borderId="0" xfId="0" applyFont="1" applyAlignment="1">
      <alignment horizontal="center"/>
    </xf>
    <xf numFmtId="0" fontId="6" fillId="0" borderId="34" xfId="0" applyFont="1" applyBorder="1" applyAlignment="1">
      <alignment horizontal="center"/>
    </xf>
    <xf numFmtId="0" fontId="6" fillId="0" borderId="27" xfId="0" applyFont="1" applyBorder="1" applyAlignment="1">
      <alignment horizontal="right"/>
    </xf>
    <xf numFmtId="0" fontId="1" fillId="0" borderId="27" xfId="0" applyFont="1" applyBorder="1"/>
    <xf numFmtId="0" fontId="1" fillId="0" borderId="28" xfId="0" applyFont="1" applyBorder="1"/>
    <xf numFmtId="165" fontId="11" fillId="9" borderId="0" xfId="1" applyNumberFormat="1" applyFont="1" applyFill="1"/>
    <xf numFmtId="165" fontId="11" fillId="9" borderId="29" xfId="1" applyNumberFormat="1" applyFont="1" applyFill="1" applyBorder="1"/>
    <xf numFmtId="165" fontId="6" fillId="9" borderId="27" xfId="0" applyNumberFormat="1" applyFont="1" applyFill="1" applyBorder="1" applyAlignment="1">
      <alignment horizontal="right"/>
    </xf>
    <xf numFmtId="165" fontId="6" fillId="9" borderId="28" xfId="0" applyNumberFormat="1" applyFont="1" applyFill="1" applyBorder="1" applyAlignment="1">
      <alignment horizontal="right"/>
    </xf>
    <xf numFmtId="165" fontId="6" fillId="10" borderId="29" xfId="0" applyNumberFormat="1" applyFont="1" applyFill="1" applyBorder="1"/>
    <xf numFmtId="0" fontId="12" fillId="0" borderId="0" xfId="0" applyFont="1" applyAlignment="1">
      <alignment horizontal="center" wrapText="1"/>
    </xf>
    <xf numFmtId="44" fontId="1" fillId="6" borderId="27" xfId="2" applyFont="1" applyFill="1" applyBorder="1"/>
    <xf numFmtId="167" fontId="1" fillId="7" borderId="27" xfId="0" applyNumberFormat="1" applyFont="1" applyFill="1" applyBorder="1"/>
    <xf numFmtId="44" fontId="1" fillId="9" borderId="0" xfId="2" applyFont="1" applyFill="1"/>
    <xf numFmtId="44" fontId="1" fillId="0" borderId="0" xfId="0" applyNumberFormat="1" applyFont="1" applyAlignment="1">
      <alignment wrapText="1"/>
    </xf>
    <xf numFmtId="0" fontId="6" fillId="9" borderId="23" xfId="0" applyFont="1" applyFill="1" applyBorder="1"/>
    <xf numFmtId="44" fontId="6" fillId="9" borderId="23" xfId="0" applyNumberFormat="1" applyFont="1" applyFill="1" applyBorder="1"/>
    <xf numFmtId="10" fontId="1" fillId="5" borderId="0" xfId="3" applyNumberFormat="1" applyFont="1" applyFill="1"/>
    <xf numFmtId="167" fontId="1" fillId="5" borderId="0" xfId="0" applyNumberFormat="1" applyFont="1" applyFill="1"/>
    <xf numFmtId="0" fontId="1" fillId="0" borderId="24" xfId="0" applyFont="1" applyBorder="1" applyAlignment="1">
      <alignment horizontal="right"/>
    </xf>
    <xf numFmtId="0" fontId="1" fillId="5" borderId="25" xfId="0" applyFont="1" applyFill="1" applyBorder="1"/>
    <xf numFmtId="0" fontId="2" fillId="0" borderId="0" xfId="0" applyFont="1"/>
    <xf numFmtId="0" fontId="2" fillId="0" borderId="0" xfId="0" applyFont="1" applyAlignment="1">
      <alignment horizontal="center"/>
    </xf>
    <xf numFmtId="165" fontId="1" fillId="4" borderId="26" xfId="0" applyNumberFormat="1" applyFont="1" applyFill="1" applyBorder="1"/>
    <xf numFmtId="165" fontId="1" fillId="4" borderId="0" xfId="0" applyNumberFormat="1" applyFont="1" applyFill="1"/>
    <xf numFmtId="0" fontId="1" fillId="0" borderId="26" xfId="0" applyFont="1" applyBorder="1" applyAlignment="1">
      <alignment wrapText="1"/>
    </xf>
    <xf numFmtId="44" fontId="1" fillId="5" borderId="0" xfId="0" applyNumberFormat="1" applyFont="1" applyFill="1" applyProtection="1">
      <protection locked="0"/>
    </xf>
    <xf numFmtId="44" fontId="6" fillId="9" borderId="29" xfId="2" applyFont="1" applyFill="1" applyBorder="1"/>
    <xf numFmtId="44" fontId="6" fillId="0" borderId="29" xfId="0" applyNumberFormat="1" applyFont="1" applyBorder="1"/>
    <xf numFmtId="10" fontId="1" fillId="5" borderId="0" xfId="3" applyNumberFormat="1" applyFont="1" applyFill="1" applyProtection="1">
      <protection locked="0"/>
    </xf>
    <xf numFmtId="44" fontId="4" fillId="9" borderId="23" xfId="2" applyFont="1" applyFill="1" applyBorder="1" applyAlignment="1"/>
    <xf numFmtId="164" fontId="3" fillId="9" borderId="6" xfId="4" applyNumberFormat="1" applyFont="1" applyFill="1" applyBorder="1"/>
    <xf numFmtId="0" fontId="6" fillId="0" borderId="0" xfId="4" quotePrefix="1" applyFont="1"/>
    <xf numFmtId="0" fontId="16" fillId="0" borderId="65" xfId="0" applyFont="1" applyBorder="1" applyAlignment="1">
      <alignment horizontal="center" vertical="top" wrapText="1"/>
    </xf>
    <xf numFmtId="0" fontId="4" fillId="0" borderId="0" xfId="0" applyFont="1" applyBorder="1" applyAlignment="1">
      <alignment vertical="top"/>
    </xf>
    <xf numFmtId="0" fontId="4" fillId="0" borderId="72" xfId="0" applyFont="1" applyBorder="1" applyAlignment="1">
      <alignment vertical="top"/>
    </xf>
    <xf numFmtId="0" fontId="7" fillId="3" borderId="91" xfId="4" applyFont="1" applyFill="1" applyBorder="1" applyAlignment="1">
      <alignment horizontal="center" vertical="top"/>
    </xf>
    <xf numFmtId="0" fontId="7" fillId="3" borderId="92" xfId="4" applyFont="1" applyFill="1" applyBorder="1" applyAlignment="1">
      <alignment horizontal="center" vertical="top" wrapText="1"/>
    </xf>
    <xf numFmtId="0" fontId="4" fillId="0" borderId="93" xfId="4" applyFont="1" applyBorder="1" applyAlignment="1">
      <alignment vertical="top" wrapText="1"/>
    </xf>
    <xf numFmtId="164" fontId="4" fillId="9" borderId="74" xfId="4" applyNumberFormat="1" applyFont="1" applyFill="1" applyBorder="1" applyAlignment="1">
      <alignment vertical="top"/>
    </xf>
    <xf numFmtId="0" fontId="3" fillId="0" borderId="94" xfId="4" applyFont="1" applyBorder="1" applyAlignment="1">
      <alignment horizontal="left" vertical="top" wrapText="1"/>
    </xf>
    <xf numFmtId="43" fontId="3" fillId="9" borderId="74" xfId="9" applyFont="1" applyFill="1" applyBorder="1" applyAlignment="1">
      <alignment vertical="top"/>
    </xf>
    <xf numFmtId="0" fontId="3" fillId="8" borderId="94" xfId="4" applyFont="1" applyFill="1" applyBorder="1" applyAlignment="1">
      <alignment vertical="top" wrapText="1"/>
    </xf>
    <xf numFmtId="164" fontId="4" fillId="8" borderId="63" xfId="4" applyNumberFormat="1" applyFont="1" applyFill="1" applyBorder="1" applyAlignment="1">
      <alignment vertical="top"/>
    </xf>
    <xf numFmtId="0" fontId="3" fillId="0" borderId="95" xfId="4" applyFont="1" applyBorder="1" applyAlignment="1">
      <alignment horizontal="left" vertical="top" wrapText="1"/>
    </xf>
    <xf numFmtId="172" fontId="3" fillId="9" borderId="60" xfId="10" applyNumberFormat="1" applyFont="1" applyFill="1" applyBorder="1" applyAlignment="1">
      <alignment vertical="top"/>
    </xf>
    <xf numFmtId="164" fontId="3" fillId="8" borderId="63" xfId="4" applyNumberFormat="1" applyFont="1" applyFill="1" applyBorder="1" applyAlignment="1">
      <alignment vertical="top"/>
    </xf>
    <xf numFmtId="173" fontId="3" fillId="9" borderId="60" xfId="4" applyNumberFormat="1" applyFont="1" applyFill="1" applyBorder="1" applyAlignment="1">
      <alignment vertical="top"/>
    </xf>
    <xf numFmtId="0" fontId="19" fillId="0" borderId="96" xfId="0" applyFont="1" applyBorder="1" applyAlignment="1">
      <alignment vertical="top" wrapText="1"/>
    </xf>
    <xf numFmtId="0" fontId="19" fillId="0" borderId="97" xfId="0" applyFont="1" applyBorder="1" applyAlignment="1">
      <alignment vertical="top" wrapText="1"/>
    </xf>
    <xf numFmtId="0" fontId="1" fillId="0" borderId="65" xfId="0" applyFont="1" applyBorder="1" applyAlignment="1">
      <alignment vertical="top" wrapText="1"/>
    </xf>
    <xf numFmtId="0" fontId="1" fillId="0" borderId="0" xfId="0" applyFont="1" applyBorder="1" applyAlignment="1">
      <alignment vertical="top"/>
    </xf>
    <xf numFmtId="0" fontId="1" fillId="0" borderId="72" xfId="0" applyFont="1" applyBorder="1" applyAlignment="1">
      <alignment vertical="top"/>
    </xf>
    <xf numFmtId="0" fontId="6" fillId="0" borderId="65" xfId="0" applyFont="1" applyFill="1" applyBorder="1" applyAlignment="1" applyProtection="1">
      <alignment horizontal="left" vertical="top"/>
    </xf>
    <xf numFmtId="0" fontId="1" fillId="0" borderId="65" xfId="0" applyFont="1" applyFill="1" applyBorder="1" applyAlignment="1" applyProtection="1">
      <alignment horizontal="left" indent="1"/>
    </xf>
    <xf numFmtId="0" fontId="1" fillId="0" borderId="66" xfId="0" applyFont="1" applyFill="1" applyBorder="1" applyAlignment="1" applyProtection="1">
      <alignment horizontal="left" indent="1"/>
    </xf>
    <xf numFmtId="171" fontId="6" fillId="9" borderId="67" xfId="0" applyNumberFormat="1" applyFont="1" applyFill="1" applyBorder="1" applyAlignment="1">
      <alignment horizontal="right"/>
    </xf>
    <xf numFmtId="0" fontId="1" fillId="0" borderId="67" xfId="0" applyFont="1" applyBorder="1" applyAlignment="1">
      <alignment vertical="top"/>
    </xf>
    <xf numFmtId="0" fontId="1" fillId="0" borderId="73" xfId="0" applyFont="1" applyBorder="1" applyAlignment="1">
      <alignment vertical="top"/>
    </xf>
    <xf numFmtId="0" fontId="6" fillId="0" borderId="0" xfId="0" applyFont="1" applyBorder="1" applyAlignment="1" applyProtection="1">
      <alignment horizontal="right"/>
    </xf>
    <xf numFmtId="169" fontId="0" fillId="0" borderId="0" xfId="0" applyNumberFormat="1" applyBorder="1" applyAlignment="1">
      <alignment horizontal="right"/>
    </xf>
    <xf numFmtId="171" fontId="6" fillId="9" borderId="0" xfId="0" applyNumberFormat="1" applyFont="1" applyFill="1" applyBorder="1" applyAlignment="1">
      <alignment horizontal="right"/>
    </xf>
    <xf numFmtId="0" fontId="6" fillId="0" borderId="98" xfId="0" applyFont="1" applyBorder="1" applyAlignment="1" applyProtection="1">
      <alignment horizontal="center"/>
    </xf>
    <xf numFmtId="0" fontId="1" fillId="0" borderId="99" xfId="0" applyFont="1" applyBorder="1" applyProtection="1"/>
    <xf numFmtId="165" fontId="11" fillId="9" borderId="99" xfId="1" applyNumberFormat="1" applyFont="1" applyFill="1" applyBorder="1" applyProtection="1"/>
    <xf numFmtId="165" fontId="6" fillId="10" borderId="99" xfId="0" applyNumberFormat="1" applyFont="1" applyFill="1" applyBorder="1" applyAlignment="1" applyProtection="1"/>
    <xf numFmtId="0" fontId="1" fillId="0" borderId="0" xfId="0" applyFont="1" applyFill="1" applyBorder="1" applyAlignment="1" applyProtection="1">
      <alignment horizontal="left" indent="1"/>
    </xf>
    <xf numFmtId="0" fontId="28" fillId="0" borderId="0" xfId="0" applyFont="1"/>
    <xf numFmtId="0" fontId="6" fillId="0" borderId="26" xfId="0" applyFont="1" applyBorder="1" applyAlignment="1">
      <alignment horizontal="right"/>
    </xf>
    <xf numFmtId="0" fontId="6" fillId="0" borderId="28" xfId="0" applyFont="1" applyBorder="1" applyAlignment="1">
      <alignment horizontal="right"/>
    </xf>
    <xf numFmtId="0" fontId="1" fillId="0" borderId="26" xfId="0" applyFont="1" applyBorder="1" applyAlignment="1">
      <alignment horizontal="right"/>
    </xf>
    <xf numFmtId="0" fontId="6" fillId="0" borderId="34" xfId="0" applyFont="1" applyBorder="1" applyAlignment="1">
      <alignment horizontal="center"/>
    </xf>
    <xf numFmtId="0" fontId="6" fillId="0" borderId="0" xfId="0" applyFont="1" applyAlignment="1">
      <alignment horizontal="right"/>
    </xf>
    <xf numFmtId="0" fontId="2" fillId="0" borderId="0" xfId="0" applyFont="1" applyAlignment="1">
      <alignment horizontal="center"/>
    </xf>
    <xf numFmtId="171" fontId="6" fillId="0" borderId="0" xfId="0" applyNumberFormat="1" applyFont="1" applyFill="1" applyAlignment="1">
      <alignment horizontal="right"/>
    </xf>
    <xf numFmtId="165" fontId="6" fillId="10" borderId="40" xfId="1" applyNumberFormat="1" applyFont="1" applyFill="1" applyBorder="1" applyAlignment="1" applyProtection="1">
      <alignment horizontal="right"/>
    </xf>
    <xf numFmtId="0" fontId="6" fillId="0" borderId="40" xfId="0" applyFont="1" applyFill="1" applyBorder="1" applyAlignment="1" applyProtection="1">
      <alignment horizontal="left" vertical="top"/>
    </xf>
    <xf numFmtId="0" fontId="0" fillId="0" borderId="40" xfId="0" applyFont="1" applyBorder="1"/>
    <xf numFmtId="0" fontId="1" fillId="0" borderId="40" xfId="0" applyFont="1" applyFill="1" applyBorder="1" applyAlignment="1" applyProtection="1">
      <alignment horizontal="left" indent="1"/>
    </xf>
    <xf numFmtId="171" fontId="6" fillId="10" borderId="40" xfId="0" applyNumberFormat="1" applyFont="1" applyFill="1" applyBorder="1" applyAlignment="1" applyProtection="1">
      <alignment horizontal="right"/>
    </xf>
    <xf numFmtId="171" fontId="6" fillId="9" borderId="40" xfId="0" applyNumberFormat="1" applyFont="1" applyFill="1" applyBorder="1" applyAlignment="1" applyProtection="1">
      <alignment horizontal="right"/>
    </xf>
    <xf numFmtId="171" fontId="6" fillId="9" borderId="40" xfId="0" applyNumberFormat="1" applyFont="1" applyFill="1" applyBorder="1" applyAlignment="1">
      <alignment horizontal="right"/>
    </xf>
    <xf numFmtId="165" fontId="6" fillId="0" borderId="40" xfId="1" applyNumberFormat="1" applyFont="1" applyFill="1" applyBorder="1" applyAlignment="1" applyProtection="1">
      <alignment horizontal="center" vertical="center" wrapText="1"/>
    </xf>
    <xf numFmtId="0" fontId="29" fillId="0" borderId="40" xfId="0" applyFont="1" applyFill="1" applyBorder="1"/>
    <xf numFmtId="0" fontId="3" fillId="9" borderId="0" xfId="4" applyFont="1" applyFill="1" applyBorder="1" applyAlignment="1"/>
    <xf numFmtId="0" fontId="3" fillId="0" borderId="0" xfId="4" applyFont="1" applyFill="1" applyBorder="1" applyAlignment="1">
      <alignment horizontal="left"/>
    </xf>
    <xf numFmtId="0" fontId="0" fillId="0" borderId="0" xfId="0" applyFill="1"/>
    <xf numFmtId="165" fontId="6" fillId="10" borderId="29" xfId="0" applyNumberFormat="1" applyFont="1" applyFill="1" applyBorder="1"/>
    <xf numFmtId="165" fontId="3" fillId="9" borderId="38" xfId="4" applyNumberFormat="1" applyFont="1" applyFill="1" applyBorder="1" applyAlignment="1">
      <alignment horizontal="right" vertical="top" wrapText="1"/>
    </xf>
    <xf numFmtId="44" fontId="1" fillId="9" borderId="10" xfId="2" applyFont="1" applyFill="1" applyBorder="1"/>
    <xf numFmtId="44" fontId="1" fillId="9" borderId="10" xfId="2" applyFont="1" applyFill="1" applyBorder="1" applyProtection="1"/>
    <xf numFmtId="171" fontId="6" fillId="10" borderId="37" xfId="0" applyNumberFormat="1" applyFont="1" applyFill="1" applyBorder="1" applyAlignment="1" applyProtection="1">
      <alignment horizontal="right"/>
    </xf>
    <xf numFmtId="0" fontId="3" fillId="0" borderId="62" xfId="4" applyFont="1" applyBorder="1" applyAlignment="1">
      <alignment horizontal="left" wrapText="1"/>
    </xf>
    <xf numFmtId="0" fontId="17" fillId="0" borderId="96" xfId="4" applyFont="1" applyBorder="1" applyAlignment="1">
      <alignment horizontal="left" wrapText="1"/>
    </xf>
    <xf numFmtId="9" fontId="5" fillId="9" borderId="97" xfId="4" applyNumberFormat="1" applyFont="1" applyFill="1" applyBorder="1"/>
    <xf numFmtId="0" fontId="3" fillId="0" borderId="100" xfId="4" applyFont="1" applyBorder="1" applyAlignment="1">
      <alignment horizontal="right"/>
    </xf>
    <xf numFmtId="0" fontId="1" fillId="0" borderId="72" xfId="4" applyFont="1" applyBorder="1"/>
    <xf numFmtId="0" fontId="1" fillId="0" borderId="65" xfId="4" applyFont="1" applyBorder="1" applyAlignment="1">
      <alignment wrapText="1"/>
    </xf>
    <xf numFmtId="0" fontId="1" fillId="0" borderId="0" xfId="4" applyFont="1" applyBorder="1"/>
    <xf numFmtId="0" fontId="3" fillId="0" borderId="65" xfId="4" applyFont="1" applyBorder="1" applyAlignment="1">
      <alignment horizontal="right"/>
    </xf>
    <xf numFmtId="170" fontId="3" fillId="0" borderId="100" xfId="4" applyNumberFormat="1" applyFont="1" applyBorder="1" applyAlignment="1">
      <alignment horizontal="right"/>
    </xf>
    <xf numFmtId="4" fontId="5" fillId="0" borderId="72" xfId="6" applyNumberFormat="1" applyFont="1" applyBorder="1"/>
    <xf numFmtId="0" fontId="16" fillId="0" borderId="65" xfId="4" applyFont="1" applyBorder="1" applyAlignment="1">
      <alignment horizontal="center" wrapText="1"/>
    </xf>
    <xf numFmtId="0" fontId="4" fillId="0" borderId="72" xfId="4" applyFont="1" applyBorder="1"/>
    <xf numFmtId="0" fontId="7" fillId="3" borderId="91" xfId="4" applyFont="1" applyFill="1" applyBorder="1" applyAlignment="1">
      <alignment horizontal="center"/>
    </xf>
    <xf numFmtId="0" fontId="7" fillId="3" borderId="92" xfId="4" applyFont="1" applyFill="1" applyBorder="1" applyAlignment="1">
      <alignment horizontal="center" wrapText="1"/>
    </xf>
    <xf numFmtId="0" fontId="4" fillId="0" borderId="101" xfId="4" applyFont="1" applyBorder="1" applyAlignment="1"/>
    <xf numFmtId="164" fontId="4" fillId="0" borderId="102" xfId="4" applyNumberFormat="1" applyFont="1" applyBorder="1"/>
    <xf numFmtId="0" fontId="4" fillId="0" borderId="101" xfId="4" applyFont="1" applyBorder="1"/>
    <xf numFmtId="0" fontId="4" fillId="0" borderId="101" xfId="4" applyFont="1" applyFill="1" applyBorder="1"/>
    <xf numFmtId="164" fontId="4" fillId="0" borderId="102" xfId="4" applyNumberFormat="1" applyFont="1" applyFill="1" applyBorder="1"/>
    <xf numFmtId="0" fontId="3" fillId="8" borderId="94" xfId="4" applyFont="1" applyFill="1" applyBorder="1" applyAlignment="1">
      <alignment wrapText="1"/>
    </xf>
    <xf numFmtId="164" fontId="4" fillId="8" borderId="63" xfId="4" applyNumberFormat="1" applyFont="1" applyFill="1" applyBorder="1"/>
    <xf numFmtId="0" fontId="3" fillId="0" borderId="103" xfId="4" applyFont="1" applyBorder="1" applyAlignment="1">
      <alignment horizontal="right"/>
    </xf>
    <xf numFmtId="44" fontId="3" fillId="9" borderId="104" xfId="2" applyFont="1" applyFill="1" applyBorder="1" applyAlignment="1">
      <alignment horizontal="right"/>
    </xf>
    <xf numFmtId="0" fontId="4" fillId="0" borderId="105" xfId="4" applyFont="1" applyBorder="1"/>
    <xf numFmtId="0" fontId="4" fillId="0" borderId="94" xfId="4" applyFont="1" applyBorder="1" applyAlignment="1"/>
    <xf numFmtId="0" fontId="4" fillId="0" borderId="94" xfId="4" applyFont="1" applyBorder="1"/>
    <xf numFmtId="0" fontId="4" fillId="0" borderId="94" xfId="4" applyFont="1" applyBorder="1" applyAlignment="1">
      <alignment wrapText="1"/>
    </xf>
    <xf numFmtId="44" fontId="3" fillId="9" borderId="67" xfId="2" applyFont="1" applyFill="1" applyBorder="1" applyAlignment="1"/>
    <xf numFmtId="165" fontId="11" fillId="9" borderId="28" xfId="1" applyNumberFormat="1" applyFont="1" applyFill="1" applyBorder="1" applyAlignment="1" applyProtection="1">
      <alignment horizontal="left"/>
    </xf>
    <xf numFmtId="0" fontId="3" fillId="9" borderId="0" xfId="4" applyFont="1" applyFill="1" applyBorder="1" applyAlignment="1">
      <alignment horizontal="left"/>
    </xf>
    <xf numFmtId="0" fontId="2" fillId="2" borderId="86" xfId="4" applyFont="1" applyFill="1" applyBorder="1" applyAlignment="1">
      <alignment horizontal="center"/>
    </xf>
    <xf numFmtId="0" fontId="2" fillId="2" borderId="87" xfId="4" applyFont="1" applyFill="1" applyBorder="1" applyAlignment="1">
      <alignment horizontal="center"/>
    </xf>
    <xf numFmtId="0" fontId="2" fillId="2" borderId="88" xfId="4" applyFont="1" applyFill="1" applyBorder="1" applyAlignment="1">
      <alignment horizontal="center"/>
    </xf>
    <xf numFmtId="0" fontId="10" fillId="3" borderId="26" xfId="4" applyFont="1" applyFill="1" applyBorder="1" applyAlignment="1">
      <alignment horizontal="center"/>
    </xf>
    <xf numFmtId="0" fontId="10" fillId="3" borderId="0" xfId="4" applyFont="1" applyFill="1" applyBorder="1" applyAlignment="1">
      <alignment horizontal="center"/>
    </xf>
    <xf numFmtId="0" fontId="2" fillId="2" borderId="68" xfId="4" applyFont="1" applyFill="1" applyBorder="1" applyAlignment="1">
      <alignment horizontal="center" vertical="top" wrapText="1"/>
    </xf>
    <xf numFmtId="0" fontId="2" fillId="2" borderId="69" xfId="4" applyFont="1" applyFill="1" applyBorder="1" applyAlignment="1">
      <alignment horizontal="center" vertical="top" wrapText="1"/>
    </xf>
    <xf numFmtId="0" fontId="2" fillId="2" borderId="70" xfId="4" applyFont="1" applyFill="1" applyBorder="1" applyAlignment="1">
      <alignment horizontal="center" vertical="top" wrapText="1"/>
    </xf>
    <xf numFmtId="0" fontId="7" fillId="3" borderId="57" xfId="4" applyFont="1" applyFill="1" applyBorder="1" applyAlignment="1">
      <alignment horizontal="center" wrapText="1"/>
    </xf>
    <xf numFmtId="0" fontId="14" fillId="3" borderId="59" xfId="4" applyFont="1" applyFill="1" applyBorder="1" applyAlignment="1">
      <alignment wrapText="1"/>
    </xf>
    <xf numFmtId="0" fontId="7" fillId="3" borderId="51" xfId="4" applyFont="1" applyFill="1" applyBorder="1" applyAlignment="1">
      <alignment horizontal="center" wrapText="1"/>
    </xf>
    <xf numFmtId="0" fontId="7" fillId="3" borderId="23" xfId="4" applyFont="1" applyFill="1" applyBorder="1" applyAlignment="1">
      <alignment horizontal="center" wrapText="1"/>
    </xf>
    <xf numFmtId="0" fontId="7" fillId="3" borderId="71" xfId="4" applyFont="1" applyFill="1" applyBorder="1" applyAlignment="1">
      <alignment horizontal="center" wrapText="1"/>
    </xf>
    <xf numFmtId="0" fontId="6" fillId="0" borderId="66" xfId="4" applyFont="1" applyFill="1" applyBorder="1" applyAlignment="1">
      <alignment horizontal="left" vertical="top" wrapText="1"/>
    </xf>
    <xf numFmtId="0" fontId="6" fillId="0" borderId="67" xfId="4" applyFont="1" applyFill="1" applyBorder="1" applyAlignment="1">
      <alignment horizontal="left" vertical="top" wrapText="1"/>
    </xf>
    <xf numFmtId="0" fontId="6" fillId="0" borderId="73" xfId="4" applyFont="1" applyFill="1" applyBorder="1" applyAlignment="1">
      <alignment horizontal="left" vertical="top" wrapText="1"/>
    </xf>
    <xf numFmtId="0" fontId="19" fillId="0" borderId="65" xfId="4" applyFont="1" applyBorder="1" applyAlignment="1">
      <alignment horizontal="left" vertical="top" wrapText="1"/>
    </xf>
    <xf numFmtId="0" fontId="19" fillId="0" borderId="0" xfId="4" applyFont="1" applyBorder="1" applyAlignment="1">
      <alignment horizontal="left" vertical="top" wrapText="1"/>
    </xf>
    <xf numFmtId="0" fontId="19" fillId="0" borderId="72" xfId="4" applyFont="1" applyBorder="1" applyAlignment="1">
      <alignment horizontal="left" vertical="top" wrapText="1"/>
    </xf>
    <xf numFmtId="0" fontId="19" fillId="0" borderId="66" xfId="4" applyFont="1" applyBorder="1" applyAlignment="1">
      <alignment horizontal="left" vertical="top" wrapText="1"/>
    </xf>
    <xf numFmtId="0" fontId="19" fillId="0" borderId="67" xfId="4" applyFont="1" applyBorder="1" applyAlignment="1">
      <alignment horizontal="left" vertical="top" wrapText="1"/>
    </xf>
    <xf numFmtId="0" fontId="19" fillId="0" borderId="73" xfId="4" applyFont="1" applyBorder="1" applyAlignment="1">
      <alignment horizontal="left" vertical="top" wrapText="1"/>
    </xf>
    <xf numFmtId="0" fontId="2" fillId="2" borderId="53" xfId="4" applyFont="1" applyFill="1" applyBorder="1" applyAlignment="1">
      <alignment horizontal="center" vertical="top" wrapText="1"/>
    </xf>
    <xf numFmtId="0" fontId="13" fillId="2" borderId="54" xfId="4" applyFont="1" applyFill="1" applyBorder="1" applyAlignment="1">
      <alignment horizontal="center" vertical="top"/>
    </xf>
    <xf numFmtId="0" fontId="13" fillId="2" borderId="55" xfId="4" applyFont="1" applyFill="1" applyBorder="1" applyAlignment="1">
      <alignment horizontal="center" vertical="top"/>
    </xf>
    <xf numFmtId="0" fontId="13" fillId="2" borderId="56" xfId="4" applyFont="1" applyFill="1" applyBorder="1" applyAlignment="1">
      <alignment horizontal="center" vertical="top"/>
    </xf>
    <xf numFmtId="0" fontId="7" fillId="3" borderId="42" xfId="4" applyFont="1" applyFill="1" applyBorder="1" applyAlignment="1">
      <alignment horizontal="center" wrapText="1"/>
    </xf>
    <xf numFmtId="0" fontId="7" fillId="3" borderId="43" xfId="4" applyFont="1" applyFill="1" applyBorder="1" applyAlignment="1">
      <alignment horizontal="center" wrapText="1"/>
    </xf>
    <xf numFmtId="0" fontId="7" fillId="3" borderId="44" xfId="4" applyFont="1" applyFill="1" applyBorder="1" applyAlignment="1">
      <alignment horizontal="center" wrapText="1"/>
    </xf>
    <xf numFmtId="0" fontId="7" fillId="3" borderId="58" xfId="4" applyFont="1" applyFill="1" applyBorder="1" applyAlignment="1">
      <alignment horizontal="center" wrapText="1"/>
    </xf>
    <xf numFmtId="0" fontId="19" fillId="0" borderId="66" xfId="4" applyFont="1" applyFill="1" applyBorder="1" applyAlignment="1">
      <alignment horizontal="left" vertical="top" wrapText="1"/>
    </xf>
    <xf numFmtId="0" fontId="19" fillId="0" borderId="67" xfId="4" applyFont="1" applyFill="1" applyBorder="1" applyAlignment="1">
      <alignment horizontal="left" vertical="top" wrapText="1"/>
    </xf>
    <xf numFmtId="0" fontId="19" fillId="0" borderId="73" xfId="4" applyFont="1" applyFill="1" applyBorder="1" applyAlignment="1">
      <alignment horizontal="left" vertical="top" wrapText="1"/>
    </xf>
    <xf numFmtId="0" fontId="2" fillId="2" borderId="12" xfId="4" applyFont="1" applyFill="1" applyBorder="1" applyAlignment="1">
      <alignment horizontal="center"/>
    </xf>
    <xf numFmtId="0" fontId="2" fillId="2" borderId="13" xfId="4" applyFont="1" applyFill="1" applyBorder="1" applyAlignment="1">
      <alignment horizontal="center"/>
    </xf>
    <xf numFmtId="0" fontId="26" fillId="0" borderId="0" xfId="4" applyFont="1" applyFill="1" applyAlignment="1">
      <alignment wrapText="1"/>
    </xf>
    <xf numFmtId="0" fontId="27" fillId="0" borderId="0" xfId="4" applyFont="1" applyFill="1" applyAlignment="1">
      <alignment wrapText="1"/>
    </xf>
    <xf numFmtId="0" fontId="10" fillId="3" borderId="12" xfId="4" applyFont="1" applyFill="1" applyBorder="1" applyAlignment="1">
      <alignment horizontal="center"/>
    </xf>
    <xf numFmtId="0" fontId="10" fillId="3" borderId="13" xfId="4" applyFont="1" applyFill="1" applyBorder="1" applyAlignment="1">
      <alignment horizontal="center"/>
    </xf>
    <xf numFmtId="0" fontId="6" fillId="0" borderId="0" xfId="4" applyFont="1" applyAlignment="1">
      <alignment wrapText="1"/>
    </xf>
    <xf numFmtId="0" fontId="20" fillId="0" borderId="0" xfId="4" applyFont="1" applyAlignment="1">
      <alignment wrapText="1"/>
    </xf>
    <xf numFmtId="0" fontId="24" fillId="0" borderId="0" xfId="4" applyFont="1" applyFill="1" applyAlignment="1">
      <alignment wrapText="1"/>
    </xf>
    <xf numFmtId="0" fontId="25" fillId="0" borderId="0" xfId="4" applyFont="1" applyFill="1" applyAlignment="1">
      <alignment wrapText="1"/>
    </xf>
    <xf numFmtId="0" fontId="3" fillId="0" borderId="0" xfId="4" applyFont="1" applyBorder="1" applyAlignment="1">
      <alignment horizontal="left" vertical="center" wrapText="1"/>
    </xf>
    <xf numFmtId="0" fontId="3" fillId="0" borderId="0" xfId="0" applyFont="1" applyBorder="1" applyAlignment="1">
      <alignment horizontal="left" vertical="center" wrapText="1"/>
    </xf>
    <xf numFmtId="0" fontId="10" fillId="3" borderId="12" xfId="0" applyFont="1" applyFill="1" applyBorder="1" applyAlignment="1">
      <alignment horizontal="left"/>
    </xf>
    <xf numFmtId="0" fontId="10" fillId="3" borderId="17" xfId="0" applyFont="1" applyFill="1" applyBorder="1" applyAlignment="1">
      <alignment horizontal="left"/>
    </xf>
    <xf numFmtId="0" fontId="10" fillId="3" borderId="41" xfId="0" applyFont="1" applyFill="1" applyBorder="1" applyAlignment="1">
      <alignment horizontal="left"/>
    </xf>
    <xf numFmtId="0" fontId="10" fillId="3" borderId="13" xfId="0" applyFont="1" applyFill="1" applyBorder="1" applyAlignment="1">
      <alignment horizontal="left"/>
    </xf>
    <xf numFmtId="0" fontId="2" fillId="2" borderId="12" xfId="0" applyFont="1" applyFill="1" applyBorder="1" applyAlignment="1">
      <alignment horizontal="center"/>
    </xf>
    <xf numFmtId="0" fontId="2" fillId="2" borderId="17" xfId="0" applyFont="1" applyFill="1" applyBorder="1" applyAlignment="1">
      <alignment horizontal="center"/>
    </xf>
    <xf numFmtId="0" fontId="2" fillId="2" borderId="41" xfId="0" applyFont="1" applyFill="1" applyBorder="1" applyAlignment="1">
      <alignment horizontal="center"/>
    </xf>
    <xf numFmtId="0" fontId="2" fillId="2" borderId="13" xfId="0" applyFont="1" applyFill="1" applyBorder="1" applyAlignment="1">
      <alignment horizontal="center"/>
    </xf>
    <xf numFmtId="0" fontId="7" fillId="3" borderId="1" xfId="0" applyFont="1" applyFill="1" applyBorder="1" applyAlignment="1">
      <alignment horizontal="center" wrapText="1"/>
    </xf>
    <xf numFmtId="0" fontId="8" fillId="3" borderId="4" xfId="0" applyFont="1" applyFill="1" applyBorder="1" applyAlignment="1">
      <alignment horizontal="center" wrapText="1"/>
    </xf>
    <xf numFmtId="0" fontId="7" fillId="3" borderId="9" xfId="0" applyFont="1" applyFill="1" applyBorder="1" applyAlignment="1">
      <alignment horizontal="center"/>
    </xf>
    <xf numFmtId="0" fontId="7" fillId="3" borderId="35" xfId="0" applyFont="1" applyFill="1" applyBorder="1" applyAlignment="1">
      <alignment horizontal="center"/>
    </xf>
    <xf numFmtId="0" fontId="7" fillId="3" borderId="10" xfId="0" applyFont="1" applyFill="1" applyBorder="1" applyAlignment="1">
      <alignment horizontal="center"/>
    </xf>
    <xf numFmtId="0" fontId="6" fillId="0" borderId="7" xfId="0" applyFont="1" applyFill="1" applyBorder="1" applyAlignment="1" applyProtection="1">
      <alignment horizontal="right"/>
    </xf>
    <xf numFmtId="0" fontId="6" fillId="0" borderId="22" xfId="0" applyFont="1" applyFill="1" applyBorder="1" applyAlignment="1" applyProtection="1">
      <alignment horizontal="right"/>
    </xf>
    <xf numFmtId="165" fontId="6" fillId="10" borderId="27" xfId="0" applyNumberFormat="1" applyFont="1" applyFill="1" applyBorder="1" applyAlignment="1" applyProtection="1">
      <alignment horizontal="center"/>
    </xf>
    <xf numFmtId="165" fontId="6" fillId="10" borderId="28" xfId="0" applyNumberFormat="1" applyFont="1" applyFill="1" applyBorder="1" applyAlignment="1" applyProtection="1">
      <alignment horizontal="center"/>
    </xf>
    <xf numFmtId="165" fontId="6" fillId="10" borderId="29" xfId="0" applyNumberFormat="1" applyFont="1" applyFill="1" applyBorder="1" applyAlignment="1" applyProtection="1">
      <alignment horizontal="center"/>
    </xf>
    <xf numFmtId="0" fontId="6" fillId="0" borderId="26" xfId="0" applyFont="1" applyBorder="1" applyAlignment="1" applyProtection="1">
      <alignment horizontal="right"/>
    </xf>
    <xf numFmtId="0" fontId="6" fillId="0" borderId="0" xfId="0" applyFont="1" applyBorder="1" applyAlignment="1" applyProtection="1">
      <alignment horizontal="right"/>
    </xf>
    <xf numFmtId="0" fontId="6" fillId="0" borderId="26" xfId="0" applyFont="1" applyBorder="1" applyAlignment="1">
      <alignment horizontal="right"/>
    </xf>
    <xf numFmtId="0" fontId="6" fillId="0" borderId="28" xfId="0" applyFont="1" applyBorder="1" applyAlignment="1">
      <alignment horizontal="right"/>
    </xf>
    <xf numFmtId="0" fontId="2" fillId="0" borderId="0" xfId="0" applyFont="1" applyAlignment="1" applyProtection="1">
      <alignment horizontal="center" wrapText="1"/>
    </xf>
    <xf numFmtId="0" fontId="6" fillId="0" borderId="15" xfId="0" applyFont="1" applyBorder="1" applyAlignment="1" applyProtection="1">
      <alignment horizontal="center"/>
    </xf>
    <xf numFmtId="0" fontId="6" fillId="0" borderId="21" xfId="0" applyFont="1" applyBorder="1" applyAlignment="1" applyProtection="1">
      <alignment horizontal="center"/>
    </xf>
    <xf numFmtId="0" fontId="6" fillId="0" borderId="16" xfId="0" applyFont="1" applyBorder="1" applyAlignment="1" applyProtection="1">
      <alignment horizontal="center"/>
    </xf>
    <xf numFmtId="0" fontId="6" fillId="0" borderId="31" xfId="0" applyFont="1" applyBorder="1" applyAlignment="1" applyProtection="1">
      <alignment horizontal="center"/>
    </xf>
    <xf numFmtId="0" fontId="6" fillId="0" borderId="32" xfId="0" applyFont="1" applyBorder="1" applyAlignment="1" applyProtection="1">
      <alignment horizontal="center"/>
    </xf>
    <xf numFmtId="0" fontId="6" fillId="0" borderId="34" xfId="0" applyFont="1" applyBorder="1" applyAlignment="1" applyProtection="1">
      <alignment horizontal="center"/>
    </xf>
    <xf numFmtId="0" fontId="1" fillId="0" borderId="26" xfId="0" applyFont="1" applyBorder="1" applyAlignment="1" applyProtection="1">
      <alignment horizontal="right"/>
    </xf>
    <xf numFmtId="0" fontId="1" fillId="0" borderId="28" xfId="0" applyFont="1" applyBorder="1" applyAlignment="1" applyProtection="1">
      <alignment horizontal="right"/>
    </xf>
    <xf numFmtId="165" fontId="6" fillId="10" borderId="0" xfId="0" applyNumberFormat="1" applyFont="1" applyFill="1" applyBorder="1" applyAlignment="1" applyProtection="1">
      <alignment horizontal="center"/>
    </xf>
    <xf numFmtId="0" fontId="6" fillId="0" borderId="33" xfId="0" applyFont="1" applyBorder="1" applyAlignment="1" applyProtection="1">
      <alignment horizontal="center"/>
    </xf>
    <xf numFmtId="0" fontId="6" fillId="0" borderId="0" xfId="0" applyFont="1" applyBorder="1" applyAlignment="1">
      <alignment horizontal="right"/>
    </xf>
    <xf numFmtId="165" fontId="6" fillId="10" borderId="27" xfId="0" applyNumberFormat="1" applyFont="1" applyFill="1" applyBorder="1" applyAlignment="1" applyProtection="1"/>
    <xf numFmtId="165" fontId="6" fillId="10" borderId="29" xfId="0" applyNumberFormat="1" applyFont="1" applyFill="1" applyBorder="1" applyAlignment="1" applyProtection="1"/>
    <xf numFmtId="0" fontId="6" fillId="0" borderId="26" xfId="0" applyFont="1" applyBorder="1" applyAlignment="1">
      <alignment horizontal="center" wrapText="1"/>
    </xf>
    <xf numFmtId="0" fontId="6" fillId="0" borderId="0" xfId="0" applyFont="1" applyBorder="1" applyAlignment="1">
      <alignment horizontal="center" wrapText="1"/>
    </xf>
    <xf numFmtId="0" fontId="6" fillId="4" borderId="26" xfId="0" applyFont="1" applyFill="1" applyBorder="1" applyAlignment="1">
      <alignment horizontal="right"/>
    </xf>
    <xf numFmtId="0" fontId="6" fillId="4" borderId="0" xfId="0" applyFont="1" applyFill="1" applyBorder="1" applyAlignment="1">
      <alignment horizontal="right"/>
    </xf>
    <xf numFmtId="0" fontId="6" fillId="4" borderId="28" xfId="0" applyFont="1" applyFill="1" applyBorder="1" applyAlignment="1">
      <alignment horizontal="right"/>
    </xf>
    <xf numFmtId="0" fontId="6" fillId="0" borderId="28" xfId="0" applyFont="1" applyBorder="1" applyAlignment="1" applyProtection="1">
      <alignment horizontal="right"/>
    </xf>
    <xf numFmtId="0" fontId="1" fillId="0" borderId="0" xfId="0" applyFont="1" applyFill="1" applyAlignment="1" applyProtection="1">
      <alignment horizontal="left" vertical="top" wrapText="1"/>
    </xf>
    <xf numFmtId="0" fontId="6" fillId="0" borderId="8" xfId="0" applyFont="1" applyFill="1" applyBorder="1" applyAlignment="1" applyProtection="1">
      <alignment horizontal="right"/>
    </xf>
    <xf numFmtId="0" fontId="1" fillId="0" borderId="26" xfId="0" applyFont="1" applyBorder="1" applyAlignment="1">
      <alignment horizontal="right"/>
    </xf>
    <xf numFmtId="0" fontId="1" fillId="0" borderId="0" xfId="0" applyFont="1" applyBorder="1" applyAlignment="1">
      <alignment horizontal="right"/>
    </xf>
    <xf numFmtId="0" fontId="1" fillId="0" borderId="26" xfId="0" applyFont="1" applyFill="1" applyBorder="1" applyAlignment="1">
      <alignment horizontal="right"/>
    </xf>
    <xf numFmtId="0" fontId="1" fillId="0" borderId="0" xfId="0" applyFont="1" applyFill="1" applyBorder="1" applyAlignment="1">
      <alignment horizontal="right"/>
    </xf>
    <xf numFmtId="0" fontId="6" fillId="0" borderId="26" xfId="0" applyFont="1" applyBorder="1" applyAlignment="1">
      <alignment horizontal="right" wrapText="1"/>
    </xf>
    <xf numFmtId="0" fontId="6" fillId="0" borderId="0" xfId="0" applyFont="1" applyBorder="1" applyAlignment="1">
      <alignment horizontal="right" wrapText="1"/>
    </xf>
    <xf numFmtId="165" fontId="6" fillId="10" borderId="27" xfId="0" applyNumberFormat="1" applyFont="1" applyFill="1" applyBorder="1"/>
    <xf numFmtId="165" fontId="6" fillId="10" borderId="29" xfId="0" applyNumberFormat="1" applyFont="1" applyFill="1" applyBorder="1"/>
    <xf numFmtId="0" fontId="6" fillId="0" borderId="0" xfId="0" applyFont="1" applyAlignment="1">
      <alignment horizontal="right"/>
    </xf>
    <xf numFmtId="0" fontId="6" fillId="0" borderId="7" xfId="0" applyFont="1" applyBorder="1" applyAlignment="1">
      <alignment horizontal="right"/>
    </xf>
    <xf numFmtId="0" fontId="6" fillId="0" borderId="22" xfId="0" applyFont="1" applyBorder="1" applyAlignment="1">
      <alignment horizontal="right"/>
    </xf>
    <xf numFmtId="165" fontId="6" fillId="10" borderId="27" xfId="0" applyNumberFormat="1" applyFont="1" applyFill="1" applyBorder="1" applyAlignment="1">
      <alignment horizontal="center"/>
    </xf>
    <xf numFmtId="165" fontId="6" fillId="10" borderId="28" xfId="0" applyNumberFormat="1" applyFont="1" applyFill="1" applyBorder="1" applyAlignment="1">
      <alignment horizontal="center"/>
    </xf>
    <xf numFmtId="165" fontId="6" fillId="10" borderId="28" xfId="0" applyNumberFormat="1" applyFont="1" applyFill="1" applyBorder="1"/>
    <xf numFmtId="0" fontId="2" fillId="0" borderId="0" xfId="0" applyFont="1" applyAlignment="1">
      <alignment horizontal="center" wrapText="1"/>
    </xf>
    <xf numFmtId="0" fontId="6" fillId="0" borderId="15" xfId="0" applyFont="1" applyBorder="1" applyAlignment="1">
      <alignment horizontal="center"/>
    </xf>
    <xf numFmtId="0" fontId="6" fillId="0" borderId="21" xfId="0" applyFont="1" applyBorder="1" applyAlignment="1">
      <alignment horizontal="center"/>
    </xf>
    <xf numFmtId="0" fontId="6" fillId="0" borderId="16" xfId="0" applyFont="1" applyBorder="1" applyAlignment="1">
      <alignment horizontal="center"/>
    </xf>
    <xf numFmtId="0" fontId="6" fillId="0" borderId="31" xfId="0" applyFont="1" applyBorder="1" applyAlignment="1">
      <alignment horizontal="center"/>
    </xf>
    <xf numFmtId="0" fontId="6" fillId="0" borderId="32" xfId="0" applyFont="1" applyBorder="1" applyAlignment="1">
      <alignment horizontal="center"/>
    </xf>
    <xf numFmtId="0" fontId="6" fillId="0" borderId="34" xfId="0" applyFont="1" applyBorder="1" applyAlignment="1">
      <alignment horizontal="center"/>
    </xf>
    <xf numFmtId="0" fontId="1" fillId="0" borderId="28" xfId="0" applyFont="1" applyBorder="1" applyAlignment="1">
      <alignment horizontal="right"/>
    </xf>
    <xf numFmtId="165" fontId="6" fillId="10" borderId="0" xfId="0" applyNumberFormat="1" applyFont="1" applyFill="1"/>
    <xf numFmtId="165" fontId="6" fillId="10" borderId="0" xfId="0" applyNumberFormat="1" applyFont="1" applyFill="1" applyAlignment="1">
      <alignment horizontal="center"/>
    </xf>
    <xf numFmtId="0" fontId="6" fillId="0" borderId="33" xfId="0" applyFont="1" applyBorder="1" applyAlignment="1">
      <alignment horizontal="center"/>
    </xf>
    <xf numFmtId="0" fontId="1" fillId="0" borderId="0" xfId="0" applyFont="1" applyFill="1" applyAlignment="1">
      <alignment horizontal="left" vertical="top" wrapText="1"/>
    </xf>
    <xf numFmtId="0" fontId="6" fillId="0" borderId="0" xfId="0" applyFont="1" applyAlignment="1">
      <alignment horizontal="center" wrapText="1"/>
    </xf>
    <xf numFmtId="0" fontId="6" fillId="4" borderId="0" xfId="0" applyFont="1" applyFill="1" applyAlignment="1">
      <alignment horizontal="right"/>
    </xf>
    <xf numFmtId="0" fontId="1" fillId="0" borderId="0" xfId="0" applyFont="1" applyAlignment="1">
      <alignment horizontal="right"/>
    </xf>
    <xf numFmtId="0" fontId="6" fillId="0" borderId="8" xfId="0" applyFont="1" applyBorder="1" applyAlignment="1">
      <alignment horizontal="right"/>
    </xf>
    <xf numFmtId="0" fontId="6" fillId="0" borderId="0" xfId="0" applyFont="1" applyAlignment="1">
      <alignment horizontal="right" wrapText="1"/>
    </xf>
    <xf numFmtId="0" fontId="22" fillId="0" borderId="15" xfId="8" applyFont="1" applyBorder="1" applyAlignment="1">
      <alignment horizontal="center" vertical="top"/>
    </xf>
    <xf numFmtId="0" fontId="22" fillId="0" borderId="16" xfId="8" applyFont="1" applyBorder="1" applyAlignment="1">
      <alignment horizontal="center" vertical="top"/>
    </xf>
    <xf numFmtId="0" fontId="11" fillId="0" borderId="0" xfId="0" applyFont="1" applyFill="1" applyAlignment="1">
      <alignment horizontal="left" vertical="top" wrapText="1"/>
    </xf>
    <xf numFmtId="0" fontId="19" fillId="0" borderId="0" xfId="0" applyFont="1" applyAlignment="1">
      <alignment horizontal="left" vertical="top" wrapText="1"/>
    </xf>
    <xf numFmtId="0" fontId="10" fillId="3" borderId="0" xfId="4" applyFont="1" applyFill="1" applyAlignment="1">
      <alignment horizontal="center" vertical="top"/>
    </xf>
    <xf numFmtId="0" fontId="2" fillId="2" borderId="0" xfId="4" applyFont="1" applyFill="1" applyAlignment="1">
      <alignment horizontal="center" vertical="top"/>
    </xf>
    <xf numFmtId="0" fontId="19" fillId="0" borderId="65" xfId="0" applyFont="1" applyBorder="1" applyAlignment="1">
      <alignment horizontal="left" vertical="top" wrapText="1"/>
    </xf>
    <xf numFmtId="0" fontId="19" fillId="0" borderId="0" xfId="0" applyFont="1" applyBorder="1" applyAlignment="1">
      <alignment horizontal="left" vertical="top" wrapText="1"/>
    </xf>
    <xf numFmtId="0" fontId="19" fillId="0" borderId="72" xfId="0" applyFont="1" applyBorder="1" applyAlignment="1">
      <alignment horizontal="left" vertical="top" wrapText="1"/>
    </xf>
    <xf numFmtId="0" fontId="10" fillId="3" borderId="86" xfId="4" applyFont="1" applyFill="1" applyBorder="1" applyAlignment="1">
      <alignment horizontal="center" vertical="top"/>
    </xf>
    <xf numFmtId="0" fontId="10" fillId="3" borderId="87" xfId="4" applyFont="1" applyFill="1" applyBorder="1" applyAlignment="1">
      <alignment horizontal="center" vertical="top"/>
    </xf>
    <xf numFmtId="0" fontId="10" fillId="3" borderId="88" xfId="4" applyFont="1" applyFill="1" applyBorder="1" applyAlignment="1">
      <alignment horizontal="center" vertical="top"/>
    </xf>
    <xf numFmtId="0" fontId="2" fillId="2" borderId="89" xfId="4" applyFont="1" applyFill="1" applyBorder="1" applyAlignment="1">
      <alignment horizontal="center" vertical="top"/>
    </xf>
    <xf numFmtId="0" fontId="2" fillId="2" borderId="21" xfId="4" applyFont="1" applyFill="1" applyBorder="1" applyAlignment="1">
      <alignment horizontal="center" vertical="top"/>
    </xf>
    <xf numFmtId="0" fontId="2" fillId="2" borderId="90" xfId="4" applyFont="1" applyFill="1" applyBorder="1" applyAlignment="1">
      <alignment horizontal="center" vertical="top"/>
    </xf>
    <xf numFmtId="0" fontId="6" fillId="0" borderId="40" xfId="0" applyFont="1" applyBorder="1" applyAlignment="1" applyProtection="1">
      <alignment horizontal="center"/>
    </xf>
    <xf numFmtId="165" fontId="6" fillId="9" borderId="40" xfId="1" applyNumberFormat="1" applyFont="1" applyFill="1" applyBorder="1" applyAlignment="1">
      <alignment horizontal="center"/>
    </xf>
  </cellXfs>
  <cellStyles count="11">
    <cellStyle name="Comma" xfId="1" builtinId="3"/>
    <cellStyle name="Comma 2" xfId="6" xr:uid="{00000000-0005-0000-0000-000001000000}"/>
    <cellStyle name="Comma 2 2" xfId="9" xr:uid="{00000000-0005-0000-0000-000002000000}"/>
    <cellStyle name="Currency" xfId="2" builtinId="4"/>
    <cellStyle name="Currency 2" xfId="7" xr:uid="{00000000-0005-0000-0000-000004000000}"/>
    <cellStyle name="Currency 2 2" xfId="10" xr:uid="{00000000-0005-0000-0000-000005000000}"/>
    <cellStyle name="Normal" xfId="0" builtinId="0"/>
    <cellStyle name="Normal 2" xfId="4" xr:uid="{00000000-0005-0000-0000-000007000000}"/>
    <cellStyle name="Normal 3" xfId="8" xr:uid="{00000000-0005-0000-0000-000008000000}"/>
    <cellStyle name="Percent" xfId="3" builtinId="5"/>
    <cellStyle name="Percent 2" xfId="5" xr:uid="{00000000-0005-0000-0000-00000A000000}"/>
  </cellStyles>
  <dxfs count="72">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customXml" Target="../ink/ink4.xml"/><Relationship Id="rId5" Type="http://schemas.openxmlformats.org/officeDocument/2006/relationships/image" Target="../media/image2.png"/><Relationship Id="rId4" Type="http://schemas.openxmlformats.org/officeDocument/2006/relationships/customXml" Target="../ink/ink3.xml"/></Relationships>
</file>

<file path=xl/drawings/_rels/drawing10.xml.rels><?xml version="1.0" encoding="UTF-8" standalone="yes"?>
<Relationships xmlns="http://schemas.openxmlformats.org/package/2006/relationships"><Relationship Id="rId3" Type="http://schemas.openxmlformats.org/officeDocument/2006/relationships/customXml" Target="../ink/ink26.xml"/><Relationship Id="rId2" Type="http://schemas.openxmlformats.org/officeDocument/2006/relationships/image" Target="../media/image1.png"/><Relationship Id="rId1" Type="http://schemas.openxmlformats.org/officeDocument/2006/relationships/customXml" Target="../ink/ink25.xml"/><Relationship Id="rId6" Type="http://schemas.openxmlformats.org/officeDocument/2006/relationships/customXml" Target="../ink/ink28.xml"/><Relationship Id="rId5" Type="http://schemas.openxmlformats.org/officeDocument/2006/relationships/image" Target="../media/image2.png"/><Relationship Id="rId4" Type="http://schemas.openxmlformats.org/officeDocument/2006/relationships/customXml" Target="../ink/ink27.xml"/></Relationships>
</file>

<file path=xl/drawings/_rels/drawing11.xml.rels><?xml version="1.0" encoding="UTF-8" standalone="yes"?>
<Relationships xmlns="http://schemas.openxmlformats.org/package/2006/relationships"><Relationship Id="rId3" Type="http://schemas.openxmlformats.org/officeDocument/2006/relationships/customXml" Target="../ink/ink30.xml"/><Relationship Id="rId2" Type="http://schemas.openxmlformats.org/officeDocument/2006/relationships/image" Target="../media/image2.png"/><Relationship Id="rId1" Type="http://schemas.openxmlformats.org/officeDocument/2006/relationships/customXml" Target="../ink/ink29.xml"/><Relationship Id="rId4" Type="http://schemas.openxmlformats.org/officeDocument/2006/relationships/customXml" Target="../ink/ink31.xml"/></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32.xml"/></Relationships>
</file>

<file path=xl/drawings/_rels/drawing13.xml.rels><?xml version="1.0" encoding="UTF-8" standalone="yes"?>
<Relationships xmlns="http://schemas.openxmlformats.org/package/2006/relationships"><Relationship Id="rId3" Type="http://schemas.openxmlformats.org/officeDocument/2006/relationships/customXml" Target="../ink/ink34.xml"/><Relationship Id="rId2" Type="http://schemas.openxmlformats.org/officeDocument/2006/relationships/image" Target="../media/image3.png"/><Relationship Id="rId1" Type="http://schemas.openxmlformats.org/officeDocument/2006/relationships/customXml" Target="../ink/ink33.xml"/><Relationship Id="rId5" Type="http://schemas.openxmlformats.org/officeDocument/2006/relationships/customXml" Target="../ink/ink35.xml"/><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customXml" Target="../ink/ink36.xml"/></Relationships>
</file>

<file path=xl/drawings/_rels/drawing15.xml.rels><?xml version="1.0" encoding="UTF-8" standalone="yes"?>
<Relationships xmlns="http://schemas.openxmlformats.org/package/2006/relationships"><Relationship Id="rId3" Type="http://schemas.openxmlformats.org/officeDocument/2006/relationships/customXml" Target="../ink/ink38.xml"/><Relationship Id="rId2" Type="http://schemas.openxmlformats.org/officeDocument/2006/relationships/image" Target="../media/image1.png"/><Relationship Id="rId1" Type="http://schemas.openxmlformats.org/officeDocument/2006/relationships/customXml" Target="../ink/ink37.xml"/><Relationship Id="rId6" Type="http://schemas.openxmlformats.org/officeDocument/2006/relationships/customXml" Target="../ink/ink40.xml"/><Relationship Id="rId5" Type="http://schemas.openxmlformats.org/officeDocument/2006/relationships/image" Target="../media/image2.png"/><Relationship Id="rId4" Type="http://schemas.openxmlformats.org/officeDocument/2006/relationships/customXml" Target="../ink/ink39.xml"/></Relationships>
</file>

<file path=xl/drawings/_rels/drawing16.xml.rels><?xml version="1.0" encoding="UTF-8" standalone="yes"?>
<Relationships xmlns="http://schemas.openxmlformats.org/package/2006/relationships"><Relationship Id="rId3" Type="http://schemas.openxmlformats.org/officeDocument/2006/relationships/customXml" Target="../ink/ink42.xml"/><Relationship Id="rId2" Type="http://schemas.openxmlformats.org/officeDocument/2006/relationships/image" Target="../media/image2.png"/><Relationship Id="rId1" Type="http://schemas.openxmlformats.org/officeDocument/2006/relationships/customXml" Target="../ink/ink41.xml"/><Relationship Id="rId4" Type="http://schemas.openxmlformats.org/officeDocument/2006/relationships/customXml" Target="../ink/ink43.xml"/></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44.xml"/></Relationships>
</file>

<file path=xl/drawings/_rels/drawing2.xml.rels><?xml version="1.0" encoding="UTF-8" standalone="yes"?>
<Relationships xmlns="http://schemas.openxmlformats.org/package/2006/relationships"><Relationship Id="rId3" Type="http://schemas.openxmlformats.org/officeDocument/2006/relationships/customXml" Target="../ink/ink6.xml"/><Relationship Id="rId2" Type="http://schemas.openxmlformats.org/officeDocument/2006/relationships/image" Target="../media/image2.png"/><Relationship Id="rId1" Type="http://schemas.openxmlformats.org/officeDocument/2006/relationships/customXml" Target="../ink/ink5.xml"/><Relationship Id="rId4" Type="http://schemas.openxmlformats.org/officeDocument/2006/relationships/customXml" Target="../ink/ink7.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8.xml"/></Relationships>
</file>

<file path=xl/drawings/_rels/drawing4.xml.rels><?xml version="1.0" encoding="UTF-8" standalone="yes"?>
<Relationships xmlns="http://schemas.openxmlformats.org/package/2006/relationships"><Relationship Id="rId3" Type="http://schemas.openxmlformats.org/officeDocument/2006/relationships/customXml" Target="../ink/ink10.xml"/><Relationship Id="rId2" Type="http://schemas.openxmlformats.org/officeDocument/2006/relationships/image" Target="../media/image1.png"/><Relationship Id="rId1" Type="http://schemas.openxmlformats.org/officeDocument/2006/relationships/customXml" Target="../ink/ink9.xml"/><Relationship Id="rId6" Type="http://schemas.openxmlformats.org/officeDocument/2006/relationships/customXml" Target="../ink/ink12.xml"/><Relationship Id="rId5" Type="http://schemas.openxmlformats.org/officeDocument/2006/relationships/image" Target="../media/image2.png"/><Relationship Id="rId4" Type="http://schemas.openxmlformats.org/officeDocument/2006/relationships/customXml" Target="../ink/ink11.xml"/></Relationships>
</file>

<file path=xl/drawings/_rels/drawing5.xml.rels><?xml version="1.0" encoding="UTF-8" standalone="yes"?>
<Relationships xmlns="http://schemas.openxmlformats.org/package/2006/relationships"><Relationship Id="rId3" Type="http://schemas.openxmlformats.org/officeDocument/2006/relationships/customXml" Target="../ink/ink14.xml"/><Relationship Id="rId2" Type="http://schemas.openxmlformats.org/officeDocument/2006/relationships/image" Target="../media/image2.png"/><Relationship Id="rId1" Type="http://schemas.openxmlformats.org/officeDocument/2006/relationships/customXml" Target="../ink/ink13.xml"/><Relationship Id="rId4" Type="http://schemas.openxmlformats.org/officeDocument/2006/relationships/customXml" Target="../ink/ink15.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6.xml"/></Relationships>
</file>

<file path=xl/drawings/_rels/drawing7.xml.rels><?xml version="1.0" encoding="UTF-8" standalone="yes"?>
<Relationships xmlns="http://schemas.openxmlformats.org/package/2006/relationships"><Relationship Id="rId3" Type="http://schemas.openxmlformats.org/officeDocument/2006/relationships/customXml" Target="../ink/ink18.xml"/><Relationship Id="rId2" Type="http://schemas.openxmlformats.org/officeDocument/2006/relationships/image" Target="../media/image1.png"/><Relationship Id="rId1" Type="http://schemas.openxmlformats.org/officeDocument/2006/relationships/customXml" Target="../ink/ink17.xml"/><Relationship Id="rId6" Type="http://schemas.openxmlformats.org/officeDocument/2006/relationships/customXml" Target="../ink/ink20.xml"/><Relationship Id="rId5" Type="http://schemas.openxmlformats.org/officeDocument/2006/relationships/image" Target="../media/image2.png"/><Relationship Id="rId4" Type="http://schemas.openxmlformats.org/officeDocument/2006/relationships/customXml" Target="../ink/ink19.xml"/></Relationships>
</file>

<file path=xl/drawings/_rels/drawing8.xml.rels><?xml version="1.0" encoding="UTF-8" standalone="yes"?>
<Relationships xmlns="http://schemas.openxmlformats.org/package/2006/relationships"><Relationship Id="rId3" Type="http://schemas.openxmlformats.org/officeDocument/2006/relationships/customXml" Target="../ink/ink22.xml"/><Relationship Id="rId2" Type="http://schemas.openxmlformats.org/officeDocument/2006/relationships/image" Target="../media/image2.png"/><Relationship Id="rId1" Type="http://schemas.openxmlformats.org/officeDocument/2006/relationships/customXml" Target="../ink/ink21.xml"/><Relationship Id="rId4" Type="http://schemas.openxmlformats.org/officeDocument/2006/relationships/customXml" Target="../ink/ink23.xm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24.xml"/></Relationships>
</file>

<file path=xl/drawings/drawing1.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6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6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6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6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2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2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2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12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4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4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4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5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2104560</xdr:colOff>
      <xdr:row>2</xdr:row>
      <xdr:rowOff>173880</xdr:rowOff>
    </xdr:from>
    <xdr:to>
      <xdr:col>0</xdr:col>
      <xdr:colOff>2104920</xdr:colOff>
      <xdr:row>2</xdr:row>
      <xdr:rowOff>174240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700-000002000000}"/>
                </a:ext>
              </a:extLst>
            </xdr14:cNvPr>
            <xdr14:cNvContentPartPr/>
          </xdr14:nvContentPartPr>
          <xdr14:nvPr macro=""/>
          <xdr14:xfrm>
            <a:off x="2104560" y="173880"/>
            <a:ext cx="360" cy="360"/>
          </xdr14:xfrm>
        </xdr:contentPart>
      </mc:Choice>
      <mc:Fallback xmlns="">
        <xdr:pic>
          <xdr:nvPicPr>
            <xdr:cNvPr id="2" name="Ink 1">
              <a:extLst>
                <a:ext uri="{FF2B5EF4-FFF2-40B4-BE49-F238E27FC236}">
                  <a16:creationId xmlns:a16="http://schemas.microsoft.com/office/drawing/2014/main" id="{BFCB068A-55B8-43F7-A7AF-A6161560BE5B}"/>
                </a:ext>
              </a:extLst>
            </xdr:cNvPr>
            <xdr:cNvPicPr/>
          </xdr:nvPicPr>
          <xdr:blipFill>
            <a:blip xmlns:r="http://schemas.openxmlformats.org/officeDocument/2006/relationships" r:embed="rId2"/>
            <a:stretch>
              <a:fillRect/>
            </a:stretch>
          </xdr:blipFill>
          <xdr:spPr>
            <a:xfrm>
              <a:off x="2095920" y="165240"/>
              <a:ext cx="18000" cy="18000"/>
            </a:xfrm>
            <a:prstGeom prst="rect">
              <a:avLst/>
            </a:prstGeom>
          </xdr:spPr>
        </xdr:pic>
      </mc:Fallback>
    </mc:AlternateContent>
    <xdr:clientData/>
  </xdr:twoCellAnchor>
  <xdr:twoCellAnchor editAs="oneCell">
    <xdr:from>
      <xdr:col>0</xdr:col>
      <xdr:colOff>4882320</xdr:colOff>
      <xdr:row>15</xdr:row>
      <xdr:rowOff>103493</xdr:rowOff>
    </xdr:from>
    <xdr:to>
      <xdr:col>0</xdr:col>
      <xdr:colOff>4882680</xdr:colOff>
      <xdr:row>15</xdr:row>
      <xdr:rowOff>103853</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D4EE04E8-43CC-4031-B800-A0D7B2B6E3AD}"/>
                </a:ext>
              </a:extLst>
            </xdr14:cNvPr>
            <xdr14:cNvContentPartPr/>
          </xdr14:nvContentPartPr>
          <xdr14:nvPr macro=""/>
          <xdr14:xfrm>
            <a:off x="4882320" y="3050640"/>
            <a:ext cx="360" cy="360"/>
          </xdr14:xfrm>
        </xdr:contentPart>
      </mc:Choice>
      <mc:Fallback xmlns="">
        <xdr:pic>
          <xdr:nvPicPr>
            <xdr:cNvPr id="3" name="Ink 2">
              <a:extLst>
                <a:ext uri="{FF2B5EF4-FFF2-40B4-BE49-F238E27FC236}">
                  <a16:creationId xmlns:a16="http://schemas.microsoft.com/office/drawing/2014/main" id="{D4EE04E8-43CC-4031-B800-A0D7B2B6E3AD}"/>
                </a:ext>
              </a:extLst>
            </xdr:cNvPr>
            <xdr:cNvPicPr/>
          </xdr:nvPicPr>
          <xdr:blipFill>
            <a:blip xmlns:r="http://schemas.openxmlformats.org/officeDocument/2006/relationships" r:embed="rId4"/>
            <a:stretch>
              <a:fillRect/>
            </a:stretch>
          </xdr:blipFill>
          <xdr:spPr>
            <a:xfrm>
              <a:off x="4873320" y="3041640"/>
              <a:ext cx="18000" cy="18000"/>
            </a:xfrm>
            <a:prstGeom prst="rect">
              <a:avLst/>
            </a:prstGeom>
          </xdr:spPr>
        </xdr:pic>
      </mc:Fallback>
    </mc:AlternateContent>
    <xdr:clientData/>
  </xdr:twoCellAnchor>
  <xdr:twoCellAnchor editAs="oneCell">
    <xdr:from>
      <xdr:col>0</xdr:col>
      <xdr:colOff>4994640</xdr:colOff>
      <xdr:row>15</xdr:row>
      <xdr:rowOff>91973</xdr:rowOff>
    </xdr:from>
    <xdr:to>
      <xdr:col>0</xdr:col>
      <xdr:colOff>4995000</xdr:colOff>
      <xdr:row>15</xdr:row>
      <xdr:rowOff>92333</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Ink 3">
              <a:extLst>
                <a:ext uri="{FF2B5EF4-FFF2-40B4-BE49-F238E27FC236}">
                  <a16:creationId xmlns:a16="http://schemas.microsoft.com/office/drawing/2014/main" id="{DA2438EC-8CFE-405B-99FF-42D3022A4378}"/>
                </a:ext>
              </a:extLst>
            </xdr14:cNvPr>
            <xdr14:cNvContentPartPr/>
          </xdr14:nvContentPartPr>
          <xdr14:nvPr macro=""/>
          <xdr14:xfrm>
            <a:off x="4994640" y="3039120"/>
            <a:ext cx="360" cy="360"/>
          </xdr14:xfrm>
        </xdr:contentPart>
      </mc:Choice>
      <mc:Fallback xmlns="">
        <xdr:pic>
          <xdr:nvPicPr>
            <xdr:cNvPr id="4" name="Ink 3">
              <a:extLst>
                <a:ext uri="{FF2B5EF4-FFF2-40B4-BE49-F238E27FC236}">
                  <a16:creationId xmlns:a16="http://schemas.microsoft.com/office/drawing/2014/main" id="{DA2438EC-8CFE-405B-99FF-42D3022A4378}"/>
                </a:ext>
              </a:extLst>
            </xdr:cNvPr>
            <xdr:cNvPicPr/>
          </xdr:nvPicPr>
          <xdr:blipFill>
            <a:blip xmlns:r="http://schemas.openxmlformats.org/officeDocument/2006/relationships" r:embed="rId4"/>
            <a:stretch>
              <a:fillRect/>
            </a:stretch>
          </xdr:blipFill>
          <xdr:spPr>
            <a:xfrm>
              <a:off x="4985640" y="3030480"/>
              <a:ext cx="18000" cy="18000"/>
            </a:xfrm>
            <a:prstGeom prst="rect">
              <a:avLst/>
            </a:prstGeom>
          </xdr:spPr>
        </xdr:pic>
      </mc:Fallback>
    </mc:AlternateContent>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583207</xdr:colOff>
      <xdr:row>22</xdr:row>
      <xdr:rowOff>92587</xdr:rowOff>
    </xdr:from>
    <xdr:to>
      <xdr:col>2</xdr:col>
      <xdr:colOff>583567</xdr:colOff>
      <xdr:row>22</xdr:row>
      <xdr:rowOff>92947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800-000002000000}"/>
                </a:ext>
              </a:extLst>
            </xdr14:cNvPr>
            <xdr14:cNvContentPartPr/>
          </xdr14:nvContentPartPr>
          <xdr14:nvPr macro=""/>
          <xdr14:xfrm>
            <a:off x="4759920" y="3783525"/>
            <a:ext cx="360" cy="360"/>
          </xdr14:xfrm>
        </xdr:contentPart>
      </mc:Choice>
      <mc:Fallback xmlns="">
        <xdr:pic>
          <xdr:nvPicPr>
            <xdr:cNvPr id="2" name="Ink 1">
              <a:extLst>
                <a:ext uri="{FF2B5EF4-FFF2-40B4-BE49-F238E27FC236}">
                  <a16:creationId xmlns:a16="http://schemas.microsoft.com/office/drawing/2014/main" id="{F8B04DFA-2C82-4C9C-9863-9A86A10A2859}"/>
                </a:ext>
              </a:extLst>
            </xdr:cNvPr>
            <xdr:cNvPicPr/>
          </xdr:nvPicPr>
          <xdr:blipFill>
            <a:blip xmlns:r="http://schemas.openxmlformats.org/officeDocument/2006/relationships" r:embed="rId2"/>
            <a:stretch>
              <a:fillRect/>
            </a:stretch>
          </xdr:blipFill>
          <xdr:spPr>
            <a:xfrm>
              <a:off x="4750920" y="3774885"/>
              <a:ext cx="18000" cy="18000"/>
            </a:xfrm>
            <a:prstGeom prst="rect">
              <a:avLst/>
            </a:prstGeom>
          </xdr:spPr>
        </xdr:pic>
      </mc:Fallback>
    </mc:AlternateContent>
    <xdr:clientData/>
  </xdr:twoCellAnchor>
</xdr:wsDr>
</file>

<file path=xl/drawings/drawing15.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A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A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A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1A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6.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C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C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C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D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8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8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8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9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A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A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A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A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C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C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C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D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E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E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E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E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0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0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0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1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tate.mt.ads\hhs\H:\EXCEL\Depreciation%20Projection\1999%20IS%20Detai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ate.mt.ads\hhs\S:\groups\STL\Government\Balances\USPS%20Headct%20Analysis%20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ars.mitsubishi-motors.co.jp/DOCUME~1/HQ8A13/LOCALS~1/TEMP/09.May02%20Mars%20Excel%20File%20incl.highl.chang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tate.mt.ads\hhs\S:\MA-Data\KWheeler\Insulate\frost%20graph.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ac\Home\Mac\Home\cnsisp1\pricing\Documents%20and%20Settings\dte\Local%20Settings\Temporary%20Internet%20Files\OLK133\AOC%20Deal%20Summary%203%2029%2005.xls"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file:///\\state.mt.ads\Mac\Home\cnsigd1\pricing\Users\abrahamm\AppData\Local\Microsoft\Windows\Temporary%20Internet%20Files\Content.Outlook\O8LK73O9\Pricing%20K-Z\STATE\Maryland\MD%20MMIS%20(CSC)\MD%20MMIS_Internal%20Pricing_090110%20MBE0$_Rev2.xls?2F094545" TargetMode="External"/><Relationship Id="rId1" Type="http://schemas.openxmlformats.org/officeDocument/2006/relationships/externalLinkPath" Target="file:///\\2F094545\MD%20MMIS_Internal%20Pricing_090110%20MBE0$_Rev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cnsikc.cns-inc.com/Proposals/ARMMIS/Shared%20Documents/Addendum%209/sp130112ammendedpri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ft Cap to FA"/>
      <sheetName val="Soft_Cap_to_FA"/>
      <sheetName val=" PLC Code List 62316Final"/>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 Call"/>
      <sheetName val="Labor Input"/>
      <sheetName val="Total Hdct"/>
      <sheetName val="031215-1231"/>
      <sheetName val="03 1115-1130"/>
      <sheetName val="03 1015-1031"/>
      <sheetName val="03 0915-0930"/>
      <sheetName val="03 0815-0831"/>
      <sheetName val="03 0715-0731"/>
      <sheetName val="03 0615-0630"/>
      <sheetName val="03 0515-0531"/>
      <sheetName val="03 0415-0430"/>
      <sheetName val="03 0315-0331"/>
      <sheetName val="03 0215-0228"/>
      <sheetName val="03 0115-0131"/>
      <sheetName val="03 1215-1231"/>
      <sheetName val="1115-1130"/>
      <sheetName val="1015-1031"/>
      <sheetName val="0915-0930"/>
      <sheetName val="0815-0831"/>
      <sheetName val="0715-0731"/>
      <sheetName val="0615-0630"/>
      <sheetName val="0515-0531"/>
      <sheetName val="0415-0430"/>
      <sheetName val="0315-0331"/>
      <sheetName val="0215-0228"/>
      <sheetName val="0115-0131"/>
      <sheetName val="1215-1231"/>
      <sheetName val="Reconciliation"/>
      <sheetName val="Reclasses"/>
      <sheetName val="Occ for USPS E&amp;W"/>
    </sheetNames>
    <sheetDataSet>
      <sheetData sheetId="0"/>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CM"/>
      <sheetName val="2.ICO"/>
      <sheetName val="3.OOI"/>
      <sheetName val="4.EIS"/>
      <sheetName val="5.VCS"/>
      <sheetName val="6.CIS"/>
      <sheetName val="7.RFA"/>
      <sheetName val="8.PRS"/>
      <sheetName val="9.OBS"/>
      <sheetName val="10.EBS"/>
      <sheetName val="11.CFS"/>
      <sheetName val="12.ISM"/>
      <sheetName val="ESM ver2"/>
      <sheetName val="13.ESM"/>
      <sheetName val="14.VCM"/>
      <sheetName val="15.FTE"/>
      <sheetName val="16.VAL"/>
      <sheetName val="09.May02 Mars Excel File incl"/>
      <sheetName val="Param"/>
      <sheetName val=" PLC Code List 62316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row r="12">
          <cell r="B12" t="str">
            <v>7/1/1998</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gration"/>
      <sheetName val="Pricing Employee"/>
      <sheetName val="worksheet "/>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liverables"/>
      <sheetName val="DevelopmentFacility"/>
      <sheetName val="Hardware"/>
      <sheetName val="Software"/>
      <sheetName val="Labor Rates"/>
      <sheetName val="Operations"/>
      <sheetName val="Summary"/>
      <sheetName val="Sheet1"/>
    </sheetNames>
    <sheetDataSet>
      <sheetData sheetId="0"/>
      <sheetData sheetId="1"/>
      <sheetData sheetId="2"/>
      <sheetData sheetId="3"/>
      <sheetData sheetId="4"/>
      <sheetData sheetId="5"/>
      <sheetData sheetId="6"/>
      <sheetData sheetId="7">
        <row r="7">
          <cell r="B7" t="str">
            <v>COTS</v>
          </cell>
        </row>
        <row r="8">
          <cell r="B8" t="str">
            <v>Proprietary</v>
          </cell>
        </row>
      </sheetData>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6-16T17:58:32.627"/>
    </inkml:context>
    <inkml:brush xml:id="br0">
      <inkml:brushProperty name="width" value="0.05" units="cm"/>
      <inkml:brushProperty name="height" value="0.05" units="cm"/>
    </inkml:brush>
  </inkml:definitions>
  <inkml:trace contextRef="#ctx0" brushRef="#br0">1 1 0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0"/>
    </inkml:context>
    <inkml:brush xml:id="br0">
      <inkml:brushProperty name="width" value="0.05" units="cm"/>
      <inkml:brushProperty name="height" value="0.05" units="cm"/>
    </inkml:brush>
  </inkml:definitions>
  <inkml:trace contextRef="#ctx0" brushRef="#br0">0 1 0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1"/>
    </inkml:context>
    <inkml:brush xml:id="br0">
      <inkml:brushProperty name="width" value="0.05" units="cm"/>
      <inkml:brushProperty name="height" value="0.05" units="cm"/>
    </inkml:brush>
  </inkml:definitions>
  <inkml:trace contextRef="#ctx0" brushRef="#br0">1 1 0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2"/>
    </inkml:context>
    <inkml:brush xml:id="br0">
      <inkml:brushProperty name="width" value="0.05" units="cm"/>
      <inkml:brushProperty name="height" value="0.05" units="cm"/>
    </inkml:brush>
  </inkml:definitions>
  <inkml:trace contextRef="#ctx0" brushRef="#br0">1 1 0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5"/>
    </inkml:context>
    <inkml:brush xml:id="br0">
      <inkml:brushProperty name="width" value="0.05" units="cm"/>
      <inkml:brushProperty name="height" value="0.05" units="cm"/>
    </inkml:brush>
  </inkml:definitions>
  <inkml:trace contextRef="#ctx0" brushRef="#br0">1 1 0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6"/>
    </inkml:context>
    <inkml:brush xml:id="br0">
      <inkml:brushProperty name="width" value="0.05" units="cm"/>
      <inkml:brushProperty name="height" value="0.05" units="cm"/>
    </inkml:brush>
  </inkml:definitions>
  <inkml:trace contextRef="#ctx0" brushRef="#br0">1 0 0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7"/>
    </inkml:context>
    <inkml:brush xml:id="br0">
      <inkml:brushProperty name="width" value="0.05" units="cm"/>
      <inkml:brushProperty name="height" value="0.05" units="cm"/>
    </inkml:brush>
  </inkml:definitions>
  <inkml:trace contextRef="#ctx0" brushRef="#br0">1 1 0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0"/>
    </inkml:context>
    <inkml:brush xml:id="br0">
      <inkml:brushProperty name="width" value="0.05" units="cm"/>
      <inkml:brushProperty name="height" value="0.05" units="cm"/>
    </inkml:brush>
  </inkml:definitions>
  <inkml:trace contextRef="#ctx0" brushRef="#br0">1 0 0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1"/>
    </inkml:context>
    <inkml:brush xml:id="br0">
      <inkml:brushProperty name="width" value="0.05" units="cm"/>
      <inkml:brushProperty name="height" value="0.05" units="cm"/>
    </inkml:brush>
  </inkml:definitions>
  <inkml:trace contextRef="#ctx0" brushRef="#br0">1 1 0</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2"/>
    </inkml:context>
    <inkml:brush xml:id="br0">
      <inkml:brushProperty name="width" value="0.05" units="cm"/>
      <inkml:brushProperty name="height" value="0.05" units="cm"/>
    </inkml:brush>
  </inkml:definitions>
  <inkml:trace contextRef="#ctx0" brushRef="#br0">0 1 0</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3"/>
    </inkml:context>
    <inkml:brush xml:id="br0">
      <inkml:brushProperty name="width" value="0.05" units="cm"/>
      <inkml:brushProperty name="height" value="0.05" units="cm"/>
    </inkml:brush>
  </inkml:definitions>
  <inkml:trace contextRef="#ctx0" brushRef="#br0">1 1 0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6-16T17:58:35.036"/>
    </inkml:context>
    <inkml:brush xml:id="br0">
      <inkml:brushProperty name="width" value="0.05" units="cm"/>
      <inkml:brushProperty name="height" value="0.05" units="cm"/>
    </inkml:brush>
  </inkml:definitions>
  <inkml:trace contextRef="#ctx0" brushRef="#br0">0 1 0</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4"/>
    </inkml:context>
    <inkml:brush xml:id="br0">
      <inkml:brushProperty name="width" value="0.05" units="cm"/>
      <inkml:brushProperty name="height" value="0.05" units="cm"/>
    </inkml:brush>
  </inkml:definitions>
  <inkml:trace contextRef="#ctx0" brushRef="#br0">1 1 0</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6"/>
    </inkml:context>
    <inkml:brush xml:id="br0">
      <inkml:brushProperty name="width" value="0.05" units="cm"/>
      <inkml:brushProperty name="height" value="0.05" units="cm"/>
    </inkml:brush>
  </inkml:definitions>
  <inkml:trace contextRef="#ctx0" brushRef="#br0">1 1 0</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7"/>
    </inkml:context>
    <inkml:brush xml:id="br0">
      <inkml:brushProperty name="width" value="0.05" units="cm"/>
      <inkml:brushProperty name="height" value="0.05" units="cm"/>
    </inkml:brush>
  </inkml:definitions>
  <inkml:trace contextRef="#ctx0" brushRef="#br0">1 0 0</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8"/>
    </inkml:context>
    <inkml:brush xml:id="br0">
      <inkml:brushProperty name="width" value="0.05" units="cm"/>
      <inkml:brushProperty name="height" value="0.05" units="cm"/>
    </inkml:brush>
  </inkml:definitions>
  <inkml:trace contextRef="#ctx0" brushRef="#br0">1 1 0</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9"/>
    </inkml:context>
    <inkml:brush xml:id="br0">
      <inkml:brushProperty name="width" value="0.05" units="cm"/>
      <inkml:brushProperty name="height" value="0.05" units="cm"/>
    </inkml:brush>
  </inkml:definitions>
  <inkml:trace contextRef="#ctx0" brushRef="#br0">1 0 0</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1"/>
    </inkml:context>
    <inkml:brush xml:id="br0">
      <inkml:brushProperty name="width" value="0.05" units="cm"/>
      <inkml:brushProperty name="height" value="0.05" units="cm"/>
    </inkml:brush>
  </inkml:definitions>
  <inkml:trace contextRef="#ctx0" brushRef="#br0">1 1 0</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2"/>
    </inkml:context>
    <inkml:brush xml:id="br0">
      <inkml:brushProperty name="width" value="0.05" units="cm"/>
      <inkml:brushProperty name="height" value="0.05" units="cm"/>
    </inkml:brush>
  </inkml:definitions>
  <inkml:trace contextRef="#ctx0" brushRef="#br0">0 1 0</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3"/>
    </inkml:context>
    <inkml:brush xml:id="br0">
      <inkml:brushProperty name="width" value="0.05" units="cm"/>
      <inkml:brushProperty name="height" value="0.05" units="cm"/>
    </inkml:brush>
  </inkml:definitions>
  <inkml:trace contextRef="#ctx0" brushRef="#br0">1 1 0</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4"/>
    </inkml:context>
    <inkml:brush xml:id="br0">
      <inkml:brushProperty name="width" value="0.05" units="cm"/>
      <inkml:brushProperty name="height" value="0.05" units="cm"/>
    </inkml:brush>
  </inkml:definitions>
  <inkml:trace contextRef="#ctx0" brushRef="#br0">1 1 0</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7"/>
    </inkml:context>
    <inkml:brush xml:id="br0">
      <inkml:brushProperty name="width" value="0.05" units="cm"/>
      <inkml:brushProperty name="height" value="0.05" units="cm"/>
    </inkml:brush>
  </inkml:definitions>
  <inkml:trace contextRef="#ctx0" brushRef="#br0">1 1 0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4:40:20.159"/>
    </inkml:context>
    <inkml:brush xml:id="br0">
      <inkml:brushProperty name="width" value="0.05" units="cm"/>
      <inkml:brushProperty name="height" value="0.05" units="cm"/>
    </inkml:brush>
  </inkml:definitions>
  <inkml:trace contextRef="#ctx0" brushRef="#br0">1 1 0</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8"/>
    </inkml:context>
    <inkml:brush xml:id="br0">
      <inkml:brushProperty name="width" value="0.05" units="cm"/>
      <inkml:brushProperty name="height" value="0.05" units="cm"/>
    </inkml:brush>
  </inkml:definitions>
  <inkml:trace contextRef="#ctx0" brushRef="#br0">1 0 0</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9"/>
    </inkml:context>
    <inkml:brush xml:id="br0">
      <inkml:brushProperty name="width" value="0.05" units="cm"/>
      <inkml:brushProperty name="height" value="0.05" units="cm"/>
    </inkml:brush>
  </inkml:definitions>
  <inkml:trace contextRef="#ctx0" brushRef="#br0">1 1 0</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60"/>
    </inkml:context>
    <inkml:brush xml:id="br0">
      <inkml:brushProperty name="width" value="0.05" units="cm"/>
      <inkml:brushProperty name="height" value="0.05" units="cm"/>
    </inkml:brush>
  </inkml:definitions>
  <inkml:trace contextRef="#ctx0" brushRef="#br0">1 0 0</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8:41:09.611"/>
    </inkml:context>
    <inkml:brush xml:id="br0">
      <inkml:brushProperty name="width" value="0.05" units="cm"/>
      <inkml:brushProperty name="height" value="0.05" units="cm"/>
    </inkml:brush>
  </inkml:definitions>
  <inkml:trace contextRef="#ctx0" brushRef="#br0">1 1 0</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10-25T21:47:03.603"/>
    </inkml:context>
    <inkml:brush xml:id="br0">
      <inkml:brushProperty name="width" value="0.05" units="cm"/>
      <inkml:brushProperty name="height" value="0.05" units="cm"/>
    </inkml:brush>
  </inkml:definitions>
  <inkml:trace contextRef="#ctx0" brushRef="#br0">0 0 32</inkml:trace>
</inkml:ink>
</file>

<file path=xl/ink/ink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10-25T21:47:07.007"/>
    </inkml:context>
    <inkml:brush xml:id="br0">
      <inkml:brushProperty name="width" value="0.05" units="cm"/>
      <inkml:brushProperty name="height" value="0.05" units="cm"/>
    </inkml:brush>
  </inkml:definitions>
  <inkml:trace contextRef="#ctx0" brushRef="#br0">0 1 32</inkml:trace>
</inkml:ink>
</file>

<file path=xl/ink/ink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25T03:04:23.772"/>
    </inkml:context>
    <inkml:brush xml:id="br0">
      <inkml:brushProperty name="width" value="0.05" units="cm"/>
      <inkml:brushProperty name="height" value="0.05" units="cm"/>
    </inkml:brush>
  </inkml:definitions>
  <inkml:trace contextRef="#ctx0" brushRef="#br0">0 1 0</inkml:trace>
</inkml:ink>
</file>

<file path=xl/ink/ink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39"/>
    </inkml:context>
    <inkml:brush xml:id="br0">
      <inkml:brushProperty name="width" value="0.05" units="cm"/>
      <inkml:brushProperty name="height" value="0.05" units="cm"/>
    </inkml:brush>
  </inkml:definitions>
  <inkml:trace contextRef="#ctx0" brushRef="#br0">1 1 0</inkml:trace>
</inkml:ink>
</file>

<file path=xl/ink/ink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0"/>
    </inkml:context>
    <inkml:brush xml:id="br0">
      <inkml:brushProperty name="width" value="0.05" units="cm"/>
      <inkml:brushProperty name="height" value="0.05" units="cm"/>
    </inkml:brush>
  </inkml:definitions>
  <inkml:trace contextRef="#ctx0" brushRef="#br0">0 1 0</inkml:trace>
</inkml:ink>
</file>

<file path=xl/ink/ink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1"/>
    </inkml:context>
    <inkml:brush xml:id="br0">
      <inkml:brushProperty name="width" value="0.05" units="cm"/>
      <inkml:brushProperty name="height" value="0.05" units="cm"/>
    </inkml:brush>
  </inkml:definitions>
  <inkml:trace contextRef="#ctx0" brushRef="#br0">1 1 0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4:40:23.425"/>
    </inkml:context>
    <inkml:brush xml:id="br0">
      <inkml:brushProperty name="width" value="0.05" units="cm"/>
      <inkml:brushProperty name="height" value="0.05" units="cm"/>
    </inkml:brush>
  </inkml:definitions>
  <inkml:trace contextRef="#ctx0" brushRef="#br0">1 1 0</inkml:trace>
</inkml:ink>
</file>

<file path=xl/ink/ink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2"/>
    </inkml:context>
    <inkml:brush xml:id="br0">
      <inkml:brushProperty name="width" value="0.05" units="cm"/>
      <inkml:brushProperty name="height" value="0.05" units="cm"/>
    </inkml:brush>
  </inkml:definitions>
  <inkml:trace contextRef="#ctx0" brushRef="#br0">1 1 0</inkml:trace>
</inkml:ink>
</file>

<file path=xl/ink/ink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8"/>
    </inkml:context>
    <inkml:brush xml:id="br0">
      <inkml:brushProperty name="width" value="0.05" units="cm"/>
      <inkml:brushProperty name="height" value="0.05" units="cm"/>
    </inkml:brush>
  </inkml:definitions>
  <inkml:trace contextRef="#ctx0" brushRef="#br0">1 1 0</inkml:trace>
</inkml:ink>
</file>

<file path=xl/ink/ink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9"/>
    </inkml:context>
    <inkml:brush xml:id="br0">
      <inkml:brushProperty name="width" value="0.05" units="cm"/>
      <inkml:brushProperty name="height" value="0.05" units="cm"/>
    </inkml:brush>
  </inkml:definitions>
  <inkml:trace contextRef="#ctx0" brushRef="#br0">1 0 0</inkml:trace>
</inkml:ink>
</file>

<file path=xl/ink/ink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50"/>
    </inkml:context>
    <inkml:brush xml:id="br0">
      <inkml:brushProperty name="width" value="0.05" units="cm"/>
      <inkml:brushProperty name="height" value="0.05" units="cm"/>
    </inkml:brush>
  </inkml:definitions>
  <inkml:trace contextRef="#ctx0" brushRef="#br0">1 1 0</inkml:trace>
</inkml:ink>
</file>

<file path=xl/ink/ink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55"/>
    </inkml:context>
    <inkml:brush xml:id="br0">
      <inkml:brushProperty name="width" value="0.05" units="cm"/>
      <inkml:brushProperty name="height" value="0.05" units="cm"/>
    </inkml:brush>
  </inkml:definitions>
  <inkml:trace contextRef="#ctx0" brushRef="#br0">1 0 0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19.192"/>
    </inkml:context>
    <inkml:brush xml:id="br0">
      <inkml:brushProperty name="width" value="0.05" units="cm"/>
      <inkml:brushProperty name="height" value="0.05" units="cm"/>
    </inkml:brush>
  </inkml:definitions>
  <inkml:trace contextRef="#ctx0" brushRef="#br0">1 1 0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20.536"/>
    </inkml:context>
    <inkml:brush xml:id="br0">
      <inkml:brushProperty name="width" value="0.05" units="cm"/>
      <inkml:brushProperty name="height" value="0.05" units="cm"/>
    </inkml:brush>
  </inkml:definitions>
  <inkml:trace contextRef="#ctx0" brushRef="#br0">1 0 0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21.536"/>
    </inkml:context>
    <inkml:brush xml:id="br0">
      <inkml:brushProperty name="width" value="0.05" units="cm"/>
      <inkml:brushProperty name="height" value="0.05" units="cm"/>
    </inkml:brush>
  </inkml:definitions>
  <inkml:trace contextRef="#ctx0" brushRef="#br0">1 1 0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13:05.526"/>
    </inkml:context>
    <inkml:brush xml:id="br0">
      <inkml:brushProperty name="width" value="0.05" units="cm"/>
      <inkml:brushProperty name="height" value="0.05" units="cm"/>
    </inkml:brush>
  </inkml:definitions>
  <inkml:trace contextRef="#ctx0" brushRef="#br0">1 0 0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79"/>
    </inkml:context>
    <inkml:brush xml:id="br0">
      <inkml:brushProperty name="width" value="0.05" units="cm"/>
      <inkml:brushProperty name="height" value="0.05" units="cm"/>
    </inkml:brush>
  </inkml:definitions>
  <inkml:trace contextRef="#ctx0" brushRef="#br0">1 1 0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6"/>
  <sheetViews>
    <sheetView tabSelected="1" zoomScale="70" zoomScaleNormal="70" workbookViewId="0">
      <selection sqref="A1:U1"/>
    </sheetView>
  </sheetViews>
  <sheetFormatPr defaultColWidth="8.86328125" defaultRowHeight="15" x14ac:dyDescent="0.4"/>
  <cols>
    <col min="1" max="1" width="106.1328125" style="70" customWidth="1"/>
    <col min="2" max="2" width="29.1328125" style="70" customWidth="1"/>
    <col min="3" max="3" width="154.3984375" style="70" customWidth="1"/>
    <col min="4" max="16384" width="8.86328125" style="70"/>
  </cols>
  <sheetData>
    <row r="1" spans="1:3" x14ac:dyDescent="0.4">
      <c r="A1" s="456" t="s">
        <v>429</v>
      </c>
      <c r="B1" s="456"/>
      <c r="C1" s="456"/>
    </row>
    <row r="3" spans="1:3" ht="17.649999999999999" x14ac:dyDescent="0.5">
      <c r="A3" s="460" t="s">
        <v>382</v>
      </c>
      <c r="B3" s="461"/>
      <c r="C3" s="461"/>
    </row>
    <row r="4" spans="1:3" ht="15.4" thickBot="1" x14ac:dyDescent="0.45"/>
    <row r="5" spans="1:3" ht="18" thickTop="1" x14ac:dyDescent="0.5">
      <c r="A5" s="457" t="s">
        <v>249</v>
      </c>
      <c r="B5" s="458"/>
      <c r="C5" s="459"/>
    </row>
    <row r="6" spans="1:3" ht="21" customHeight="1" thickBot="1" x14ac:dyDescent="0.45">
      <c r="A6" s="439" t="s">
        <v>50</v>
      </c>
      <c r="B6" s="71" t="s">
        <v>51</v>
      </c>
      <c r="C6" s="440" t="s">
        <v>52</v>
      </c>
    </row>
    <row r="7" spans="1:3" ht="15" customHeight="1" x14ac:dyDescent="0.4">
      <c r="A7" s="441" t="s">
        <v>250</v>
      </c>
      <c r="B7" s="365">
        <f>'Sch B - DDI Pmnt Milestone'!F11</f>
        <v>0</v>
      </c>
      <c r="C7" s="442" t="s">
        <v>194</v>
      </c>
    </row>
    <row r="8" spans="1:3" ht="15" customHeight="1" x14ac:dyDescent="0.4">
      <c r="A8" s="441" t="s">
        <v>251</v>
      </c>
      <c r="B8" s="365">
        <f>'F-1 Claims Svcs DDI Costs'!C15-B7</f>
        <v>24629852.011965089</v>
      </c>
      <c r="C8" s="442" t="s">
        <v>446</v>
      </c>
    </row>
    <row r="9" spans="1:3" ht="15" customHeight="1" x14ac:dyDescent="0.4">
      <c r="A9" s="443" t="s">
        <v>252</v>
      </c>
      <c r="B9" s="365">
        <f>'F-2 Claims Svcs Ops Costs'!C24</f>
        <v>79174422.66935429</v>
      </c>
      <c r="C9" s="442" t="s">
        <v>433</v>
      </c>
    </row>
    <row r="10" spans="1:3" ht="15" customHeight="1" x14ac:dyDescent="0.4">
      <c r="A10" s="444" t="s">
        <v>253</v>
      </c>
      <c r="B10" s="365">
        <f>'Sch K - DDI Req Intg Svcs Pool'!F14</f>
        <v>5145221</v>
      </c>
      <c r="C10" s="445" t="s">
        <v>441</v>
      </c>
    </row>
    <row r="11" spans="1:3" ht="15" customHeight="1" x14ac:dyDescent="0.4">
      <c r="A11" s="444" t="s">
        <v>254</v>
      </c>
      <c r="B11" s="365">
        <f>'Sch L - Data Conversion Opt Yrs'!C24</f>
        <v>1503653.76</v>
      </c>
      <c r="C11" s="445" t="s">
        <v>442</v>
      </c>
    </row>
    <row r="12" spans="1:3" ht="15" customHeight="1" x14ac:dyDescent="0.4">
      <c r="A12" s="443" t="s">
        <v>255</v>
      </c>
      <c r="B12" s="365">
        <f>'F-3 Claims Svcs DDI Pool Cost'!C16</f>
        <v>0</v>
      </c>
      <c r="C12" s="442" t="s">
        <v>434</v>
      </c>
    </row>
    <row r="13" spans="1:3" ht="15" customHeight="1" x14ac:dyDescent="0.4">
      <c r="A13" s="443" t="s">
        <v>256</v>
      </c>
      <c r="B13" s="365">
        <f>'F-4 Claims Svcs Ops Pool Cost'!R22</f>
        <v>0</v>
      </c>
      <c r="C13" s="442" t="s">
        <v>435</v>
      </c>
    </row>
    <row r="14" spans="1:3" ht="2.25" customHeight="1" x14ac:dyDescent="0.4">
      <c r="A14" s="446"/>
      <c r="B14" s="144"/>
      <c r="C14" s="447"/>
    </row>
    <row r="15" spans="1:3" ht="15.4" thickBot="1" x14ac:dyDescent="0.45">
      <c r="A15" s="448" t="s">
        <v>257</v>
      </c>
      <c r="B15" s="449">
        <f>SUM(B7:B13)</f>
        <v>110453149.44131939</v>
      </c>
      <c r="C15" s="450"/>
    </row>
    <row r="16" spans="1:3" ht="15.4" thickTop="1" x14ac:dyDescent="0.4">
      <c r="A16" s="75"/>
      <c r="B16" s="75"/>
      <c r="C16" s="76"/>
    </row>
    <row r="17" spans="1:3" ht="15.4" thickBot="1" x14ac:dyDescent="0.45"/>
    <row r="18" spans="1:3" ht="18" thickTop="1" x14ac:dyDescent="0.5">
      <c r="A18" s="457" t="s">
        <v>258</v>
      </c>
      <c r="B18" s="458"/>
      <c r="C18" s="459"/>
    </row>
    <row r="19" spans="1:3" ht="21" customHeight="1" thickBot="1" x14ac:dyDescent="0.45">
      <c r="A19" s="439" t="s">
        <v>50</v>
      </c>
      <c r="B19" s="71" t="s">
        <v>51</v>
      </c>
      <c r="C19" s="440" t="s">
        <v>52</v>
      </c>
    </row>
    <row r="20" spans="1:3" x14ac:dyDescent="0.4">
      <c r="A20" s="451" t="s">
        <v>259</v>
      </c>
      <c r="B20" s="365">
        <f>'G-1 Claims Svcs DDI Costs'!C15</f>
        <v>1125259.5791667853</v>
      </c>
      <c r="C20" s="442" t="s">
        <v>432</v>
      </c>
    </row>
    <row r="21" spans="1:3" ht="15" customHeight="1" x14ac:dyDescent="0.4">
      <c r="A21" s="443" t="s">
        <v>260</v>
      </c>
      <c r="B21" s="365">
        <f>'G-2 Claims Svcs Ops Costs'!C24</f>
        <v>3055828.6799999997</v>
      </c>
      <c r="C21" s="442" t="s">
        <v>447</v>
      </c>
    </row>
    <row r="22" spans="1:3" ht="15" customHeight="1" x14ac:dyDescent="0.4">
      <c r="A22" s="443" t="s">
        <v>261</v>
      </c>
      <c r="B22" s="365">
        <f>'G-3 Claims Svcs DDI Pool Cost'!C16</f>
        <v>0</v>
      </c>
      <c r="C22" s="442" t="s">
        <v>448</v>
      </c>
    </row>
    <row r="23" spans="1:3" ht="15" customHeight="1" x14ac:dyDescent="0.4">
      <c r="A23" s="451" t="s">
        <v>262</v>
      </c>
      <c r="B23" s="365">
        <f>'G-4 Claims Svcs Ops Pool Cost'!D24</f>
        <v>0</v>
      </c>
      <c r="C23" s="442" t="s">
        <v>449</v>
      </c>
    </row>
    <row r="24" spans="1:3" ht="2.25" customHeight="1" x14ac:dyDescent="0.4">
      <c r="A24" s="446"/>
      <c r="B24" s="145"/>
      <c r="C24" s="447"/>
    </row>
    <row r="25" spans="1:3" ht="15.4" thickBot="1" x14ac:dyDescent="0.45">
      <c r="A25" s="448" t="s">
        <v>263</v>
      </c>
      <c r="B25" s="449">
        <f>SUM(B20:B23)</f>
        <v>4181088.2591667851</v>
      </c>
      <c r="C25" s="450"/>
    </row>
    <row r="26" spans="1:3" ht="15.4" thickTop="1" x14ac:dyDescent="0.4">
      <c r="A26" s="75"/>
      <c r="B26" s="75"/>
      <c r="C26" s="76"/>
    </row>
    <row r="27" spans="1:3" ht="15.4" thickBot="1" x14ac:dyDescent="0.45"/>
    <row r="28" spans="1:3" ht="18" thickTop="1" x14ac:dyDescent="0.5">
      <c r="A28" s="457" t="s">
        <v>264</v>
      </c>
      <c r="B28" s="458"/>
      <c r="C28" s="459"/>
    </row>
    <row r="29" spans="1:3" ht="21" customHeight="1" thickBot="1" x14ac:dyDescent="0.45">
      <c r="A29" s="439" t="s">
        <v>50</v>
      </c>
      <c r="B29" s="71" t="s">
        <v>53</v>
      </c>
      <c r="C29" s="440" t="s">
        <v>52</v>
      </c>
    </row>
    <row r="30" spans="1:3" ht="15" customHeight="1" x14ac:dyDescent="0.4">
      <c r="A30" s="451" t="s">
        <v>265</v>
      </c>
      <c r="B30" s="365">
        <f>'H-1 Claims Svcs DDI Costs'!C15</f>
        <v>1418835.5</v>
      </c>
      <c r="C30" s="442" t="s">
        <v>450</v>
      </c>
    </row>
    <row r="31" spans="1:3" ht="15" customHeight="1" x14ac:dyDescent="0.4">
      <c r="A31" s="452" t="s">
        <v>266</v>
      </c>
      <c r="B31" s="365">
        <f>'H-2 Claims Svcs Ops Costs'!C24</f>
        <v>9281556.4799999986</v>
      </c>
      <c r="C31" s="442" t="s">
        <v>451</v>
      </c>
    </row>
    <row r="32" spans="1:3" ht="15" customHeight="1" x14ac:dyDescent="0.4">
      <c r="A32" s="443" t="s">
        <v>267</v>
      </c>
      <c r="B32" s="365">
        <f>'H-3 Claims Svcs DDI Pool Cost'!C16</f>
        <v>0</v>
      </c>
      <c r="C32" s="442" t="s">
        <v>452</v>
      </c>
    </row>
    <row r="33" spans="1:3" ht="15" customHeight="1" x14ac:dyDescent="0.4">
      <c r="A33" s="453" t="s">
        <v>268</v>
      </c>
      <c r="B33" s="365">
        <f>'H-4 Claims Svcs Ops Pool Cost'!D24</f>
        <v>0</v>
      </c>
      <c r="C33" s="442" t="s">
        <v>453</v>
      </c>
    </row>
    <row r="34" spans="1:3" ht="2.25" customHeight="1" x14ac:dyDescent="0.4">
      <c r="A34" s="446"/>
      <c r="B34" s="145"/>
      <c r="C34" s="447"/>
    </row>
    <row r="35" spans="1:3" ht="15.4" thickBot="1" x14ac:dyDescent="0.45">
      <c r="A35" s="448" t="s">
        <v>269</v>
      </c>
      <c r="B35" s="449">
        <f>SUM(B30:B33)</f>
        <v>10700391.979999999</v>
      </c>
      <c r="C35" s="450"/>
    </row>
    <row r="36" spans="1:3" ht="15.4" thickTop="1" x14ac:dyDescent="0.4"/>
    <row r="37" spans="1:3" ht="15.4" thickBot="1" x14ac:dyDescent="0.45"/>
    <row r="38" spans="1:3" ht="18" thickTop="1" x14ac:dyDescent="0.5">
      <c r="A38" s="457" t="s">
        <v>270</v>
      </c>
      <c r="B38" s="458"/>
      <c r="C38" s="459"/>
    </row>
    <row r="39" spans="1:3" s="155" customFormat="1" ht="21" customHeight="1" thickBot="1" x14ac:dyDescent="0.45">
      <c r="A39" s="439" t="s">
        <v>50</v>
      </c>
      <c r="B39" s="71" t="s">
        <v>53</v>
      </c>
      <c r="C39" s="440" t="s">
        <v>52</v>
      </c>
    </row>
    <row r="40" spans="1:3" ht="15" customHeight="1" x14ac:dyDescent="0.4">
      <c r="A40" s="451" t="s">
        <v>271</v>
      </c>
      <c r="B40" s="365">
        <f>'I-1 Claims Svcs DDI Costs'!C15</f>
        <v>715934.27839999995</v>
      </c>
      <c r="C40" s="442" t="s">
        <v>454</v>
      </c>
    </row>
    <row r="41" spans="1:3" ht="15" customHeight="1" x14ac:dyDescent="0.4">
      <c r="A41" s="452" t="s">
        <v>272</v>
      </c>
      <c r="B41" s="365">
        <f>'I-2 Claims Svcs Ops Costs'!C24</f>
        <v>11310303.2294</v>
      </c>
      <c r="C41" s="442" t="s">
        <v>455</v>
      </c>
    </row>
    <row r="42" spans="1:3" ht="15" customHeight="1" x14ac:dyDescent="0.4">
      <c r="A42" s="443" t="s">
        <v>273</v>
      </c>
      <c r="B42" s="365">
        <f>'I-3 Claims Svcs DDI Pool Cost'!C16</f>
        <v>0</v>
      </c>
      <c r="C42" s="442" t="s">
        <v>456</v>
      </c>
    </row>
    <row r="43" spans="1:3" ht="15" customHeight="1" x14ac:dyDescent="0.4">
      <c r="A43" s="453" t="s">
        <v>274</v>
      </c>
      <c r="B43" s="365">
        <f>'I-4 Claims Svcs Ops Pool Cost'!D24</f>
        <v>0</v>
      </c>
      <c r="C43" s="442" t="s">
        <v>457</v>
      </c>
    </row>
    <row r="44" spans="1:3" ht="2.25" customHeight="1" x14ac:dyDescent="0.4">
      <c r="A44" s="446"/>
      <c r="B44" s="145"/>
      <c r="C44" s="447"/>
    </row>
    <row r="45" spans="1:3" ht="15.4" thickBot="1" x14ac:dyDescent="0.45">
      <c r="A45" s="448" t="s">
        <v>275</v>
      </c>
      <c r="B45" s="454">
        <f>SUM(B40:B43)</f>
        <v>12026237.5078</v>
      </c>
      <c r="C45" s="450"/>
    </row>
    <row r="46" spans="1:3" ht="15.4" thickTop="1" x14ac:dyDescent="0.4"/>
    <row r="47" spans="1:3" ht="15.4" thickBot="1" x14ac:dyDescent="0.45"/>
    <row r="48" spans="1:3" ht="18" thickTop="1" x14ac:dyDescent="0.5">
      <c r="A48" s="457" t="s">
        <v>423</v>
      </c>
      <c r="B48" s="458"/>
      <c r="C48" s="459"/>
    </row>
    <row r="49" spans="1:3" s="155" customFormat="1" ht="21" customHeight="1" thickBot="1" x14ac:dyDescent="0.45">
      <c r="A49" s="439" t="s">
        <v>50</v>
      </c>
      <c r="B49" s="71" t="s">
        <v>53</v>
      </c>
      <c r="C49" s="440" t="s">
        <v>52</v>
      </c>
    </row>
    <row r="50" spans="1:3" ht="15" customHeight="1" x14ac:dyDescent="0.4">
      <c r="A50" s="451" t="s">
        <v>424</v>
      </c>
      <c r="B50" s="365">
        <f>'M-1 Claims Svcs DDI Costs'!C15</f>
        <v>0</v>
      </c>
      <c r="C50" s="442" t="s">
        <v>462</v>
      </c>
    </row>
    <row r="51" spans="1:3" ht="15" customHeight="1" x14ac:dyDescent="0.4">
      <c r="A51" s="452" t="s">
        <v>425</v>
      </c>
      <c r="B51" s="365">
        <f>'M-2 Claims Svcs Ops Costs'!C24</f>
        <v>0</v>
      </c>
      <c r="C51" s="442" t="s">
        <v>463</v>
      </c>
    </row>
    <row r="52" spans="1:3" ht="15" customHeight="1" x14ac:dyDescent="0.4">
      <c r="A52" s="443" t="s">
        <v>426</v>
      </c>
      <c r="B52" s="365">
        <f>'M-3 Claims Svcs DDI Pool Cost'!C16</f>
        <v>0</v>
      </c>
      <c r="C52" s="442" t="s">
        <v>464</v>
      </c>
    </row>
    <row r="53" spans="1:3" ht="15" customHeight="1" x14ac:dyDescent="0.4">
      <c r="A53" s="453" t="s">
        <v>427</v>
      </c>
      <c r="B53" s="365">
        <f>'M-4 Claims Svcs Ops Pool Cost'!D24</f>
        <v>0</v>
      </c>
      <c r="C53" s="442" t="s">
        <v>465</v>
      </c>
    </row>
    <row r="54" spans="1:3" ht="2.25" customHeight="1" x14ac:dyDescent="0.4">
      <c r="A54" s="446"/>
      <c r="B54" s="145"/>
      <c r="C54" s="447"/>
    </row>
    <row r="55" spans="1:3" ht="15.4" thickBot="1" x14ac:dyDescent="0.45">
      <c r="A55" s="448" t="s">
        <v>428</v>
      </c>
      <c r="B55" s="454">
        <f>SUM(B50:B53)</f>
        <v>0</v>
      </c>
      <c r="C55" s="450"/>
    </row>
    <row r="56" spans="1:3" ht="15.4" thickTop="1" x14ac:dyDescent="0.4"/>
  </sheetData>
  <mergeCells count="7">
    <mergeCell ref="A1:C1"/>
    <mergeCell ref="A48:C48"/>
    <mergeCell ref="A28:C28"/>
    <mergeCell ref="A38:C38"/>
    <mergeCell ref="A3:C3"/>
    <mergeCell ref="A5:C5"/>
    <mergeCell ref="A18:C18"/>
  </mergeCells>
  <pageMargins left="0.2" right="0.2" top="0.75" bottom="0.75" header="0.3" footer="0.3"/>
  <pageSetup scale="46" orientation="landscape" r:id="rId1"/>
  <headerFooter>
    <oddFooter>&amp;L&amp;F&amp;C&amp;A&amp;Rpage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25"/>
  <sheetViews>
    <sheetView topLeftCell="A7" zoomScale="85" zoomScaleNormal="85" workbookViewId="0">
      <selection activeCell="A3" sqref="A3:U3"/>
    </sheetView>
  </sheetViews>
  <sheetFormatPr defaultColWidth="9.1328125" defaultRowHeight="13.5" x14ac:dyDescent="0.35"/>
  <cols>
    <col min="1" max="1" width="51.1328125" style="1" customWidth="1"/>
    <col min="2" max="2" width="15" style="1" customWidth="1"/>
    <col min="3" max="3" width="19.59765625" style="1" customWidth="1"/>
    <col min="4" max="4" width="21" style="1" customWidth="1"/>
    <col min="5" max="5" width="16.59765625" style="1" customWidth="1"/>
    <col min="6" max="6" width="23.59765625" style="1" bestFit="1" customWidth="1"/>
    <col min="7" max="7" width="16.59765625" style="1" customWidth="1"/>
    <col min="8" max="8" width="23.59765625" style="1" bestFit="1" customWidth="1"/>
    <col min="9" max="9" width="16.59765625" style="1" customWidth="1"/>
    <col min="10" max="10" width="23.86328125" style="1" customWidth="1"/>
    <col min="11" max="11" width="16.59765625" style="1" customWidth="1"/>
    <col min="12" max="12" width="23.59765625" style="1" bestFit="1" customWidth="1"/>
    <col min="13" max="13" width="16.59765625" style="1" customWidth="1"/>
    <col min="14" max="14" width="23.59765625" style="1" bestFit="1" customWidth="1"/>
    <col min="15" max="15" width="16.59765625" style="1" customWidth="1"/>
    <col min="16" max="16" width="23.59765625" style="1" bestFit="1" customWidth="1"/>
    <col min="17" max="17" width="16.59765625" style="1" customWidth="1"/>
    <col min="18" max="18" width="23.59765625" style="1" bestFit="1" customWidth="1"/>
    <col min="19" max="16384" width="9.1328125" style="1"/>
  </cols>
  <sheetData>
    <row r="1" spans="1:19" ht="15" x14ac:dyDescent="0.4">
      <c r="A1" s="456" t="s">
        <v>429</v>
      </c>
      <c r="B1" s="456"/>
      <c r="C1" s="456"/>
      <c r="D1" s="456"/>
      <c r="E1" s="456"/>
      <c r="F1" s="456"/>
      <c r="G1" s="456"/>
      <c r="H1" s="456"/>
      <c r="I1" s="456"/>
      <c r="J1" s="456"/>
      <c r="K1" s="456"/>
      <c r="L1" s="456"/>
      <c r="M1" s="456"/>
      <c r="N1" s="456"/>
      <c r="O1" s="456"/>
      <c r="P1" s="456"/>
      <c r="Q1" s="456"/>
      <c r="R1" s="456"/>
    </row>
    <row r="3" spans="1:19" s="294" customFormat="1" ht="36.75" customHeight="1" x14ac:dyDescent="0.5">
      <c r="A3" s="560" t="s">
        <v>345</v>
      </c>
      <c r="B3" s="560"/>
      <c r="C3" s="560"/>
      <c r="D3" s="560"/>
      <c r="E3" s="560"/>
      <c r="F3" s="560"/>
      <c r="G3" s="560"/>
      <c r="H3" s="560"/>
      <c r="I3" s="560"/>
      <c r="J3" s="560"/>
      <c r="K3" s="560"/>
      <c r="L3" s="560"/>
      <c r="M3" s="560"/>
      <c r="N3" s="560"/>
      <c r="O3" s="560"/>
      <c r="P3" s="560"/>
      <c r="Q3" s="560"/>
      <c r="R3" s="560"/>
    </row>
    <row r="5" spans="1:19" ht="13.9" thickBot="1" x14ac:dyDescent="0.4"/>
    <row r="6" spans="1:19" ht="13.9" x14ac:dyDescent="0.4">
      <c r="A6" s="561" t="s">
        <v>290</v>
      </c>
      <c r="B6" s="562"/>
      <c r="C6" s="562"/>
      <c r="D6" s="562"/>
      <c r="E6" s="562"/>
      <c r="F6" s="562"/>
      <c r="G6" s="562"/>
      <c r="H6" s="562"/>
      <c r="I6" s="562"/>
      <c r="J6" s="562"/>
      <c r="K6" s="562"/>
      <c r="L6" s="562"/>
      <c r="M6" s="562"/>
      <c r="N6" s="562"/>
      <c r="O6" s="562"/>
      <c r="P6" s="562"/>
      <c r="Q6" s="562"/>
      <c r="R6" s="563"/>
    </row>
    <row r="7" spans="1:19" x14ac:dyDescent="0.35">
      <c r="A7" s="46"/>
      <c r="R7" s="295"/>
    </row>
    <row r="8" spans="1:19" ht="13.9" x14ac:dyDescent="0.4">
      <c r="A8" s="46"/>
      <c r="B8" s="296" t="s">
        <v>7</v>
      </c>
      <c r="C8" s="564" t="s">
        <v>8</v>
      </c>
      <c r="D8" s="565"/>
      <c r="E8" s="564" t="s">
        <v>9</v>
      </c>
      <c r="F8" s="565"/>
      <c r="G8" s="564" t="s">
        <v>10</v>
      </c>
      <c r="H8" s="565"/>
      <c r="I8" s="564" t="s">
        <v>11</v>
      </c>
      <c r="J8" s="565"/>
      <c r="K8" s="564" t="s">
        <v>12</v>
      </c>
      <c r="L8" s="565"/>
      <c r="M8" s="564" t="s">
        <v>13</v>
      </c>
      <c r="N8" s="565"/>
      <c r="O8" s="564" t="s">
        <v>14</v>
      </c>
      <c r="P8" s="565"/>
      <c r="Q8" s="564" t="s">
        <v>15</v>
      </c>
      <c r="R8" s="566"/>
    </row>
    <row r="9" spans="1:19" s="304" customFormat="1" ht="13.9" x14ac:dyDescent="0.4">
      <c r="A9" s="297"/>
      <c r="B9" s="296" t="s">
        <v>105</v>
      </c>
      <c r="C9" s="298"/>
      <c r="D9" s="299"/>
      <c r="E9" s="300">
        <v>0</v>
      </c>
      <c r="F9" s="301">
        <v>249999</v>
      </c>
      <c r="G9" s="302">
        <v>250000</v>
      </c>
      <c r="H9" s="301">
        <v>399999</v>
      </c>
      <c r="I9" s="302">
        <v>400000</v>
      </c>
      <c r="J9" s="301">
        <v>899999</v>
      </c>
      <c r="K9" s="302">
        <v>900000</v>
      </c>
      <c r="L9" s="301">
        <v>1349999</v>
      </c>
      <c r="M9" s="302">
        <v>1350000</v>
      </c>
      <c r="N9" s="301">
        <v>1799999</v>
      </c>
      <c r="O9" s="302">
        <v>1800000</v>
      </c>
      <c r="P9" s="301">
        <v>3999999</v>
      </c>
      <c r="Q9" s="302">
        <v>4000000</v>
      </c>
      <c r="R9" s="303" t="s">
        <v>104</v>
      </c>
    </row>
    <row r="10" spans="1:19" s="307" customFormat="1" ht="13.9" x14ac:dyDescent="0.4">
      <c r="A10" s="305"/>
      <c r="B10" s="306" t="s">
        <v>106</v>
      </c>
      <c r="C10" s="298"/>
      <c r="D10" s="299"/>
      <c r="E10" s="557">
        <f>+IF('Participating State'!$B$15="Yes",'Participating State'!C7,0)</f>
        <v>0</v>
      </c>
      <c r="F10" s="558"/>
      <c r="G10" s="552">
        <f>+IF('Participating State'!$B$15="Yes",'Participating State'!E7,0)</f>
        <v>0</v>
      </c>
      <c r="H10" s="559"/>
      <c r="I10" s="552">
        <f>+IF('Participating State'!$B$15="Yes",'Participating State'!G7,0)</f>
        <v>0</v>
      </c>
      <c r="J10" s="559"/>
      <c r="K10" s="552">
        <f>+IF('Participating State'!$B$15="Yes",'Participating State'!I7,0)</f>
        <v>0</v>
      </c>
      <c r="L10" s="559"/>
      <c r="M10" s="552">
        <f>+IF('Participating State'!$B$15="Yes",'Participating State'!K7,0)</f>
        <v>0</v>
      </c>
      <c r="N10" s="559"/>
      <c r="O10" s="552">
        <f>+IF('Participating State'!$B$15="Yes",'Participating State'!M7,0)</f>
        <v>0</v>
      </c>
      <c r="P10" s="559"/>
      <c r="Q10" s="552">
        <f>+IF('Participating State'!$B$15="Yes",'Participating State'!O7,0)</f>
        <v>0</v>
      </c>
      <c r="R10" s="553"/>
      <c r="S10" s="304"/>
    </row>
    <row r="11" spans="1:19" s="294" customFormat="1" ht="13.9" x14ac:dyDescent="0.4">
      <c r="A11" s="308"/>
      <c r="C11" s="48" t="s">
        <v>24</v>
      </c>
      <c r="D11" s="48" t="s">
        <v>219</v>
      </c>
      <c r="E11" s="48" t="s">
        <v>25</v>
      </c>
      <c r="F11" s="49" t="s">
        <v>229</v>
      </c>
      <c r="G11" s="48" t="s">
        <v>25</v>
      </c>
      <c r="H11" s="49" t="s">
        <v>229</v>
      </c>
      <c r="I11" s="48" t="s">
        <v>25</v>
      </c>
      <c r="J11" s="49" t="s">
        <v>229</v>
      </c>
      <c r="K11" s="48" t="s">
        <v>25</v>
      </c>
      <c r="L11" s="49" t="s">
        <v>229</v>
      </c>
      <c r="M11" s="48" t="s">
        <v>25</v>
      </c>
      <c r="N11" s="49" t="s">
        <v>229</v>
      </c>
      <c r="O11" s="27" t="s">
        <v>25</v>
      </c>
      <c r="P11" s="49" t="s">
        <v>229</v>
      </c>
      <c r="Q11" s="48" t="s">
        <v>25</v>
      </c>
      <c r="R11" s="309" t="s">
        <v>229</v>
      </c>
    </row>
    <row r="12" spans="1:19" ht="13.9" x14ac:dyDescent="0.4">
      <c r="A12" s="522" t="s">
        <v>102</v>
      </c>
      <c r="B12" s="523"/>
      <c r="C12" s="310">
        <v>1125259.5791667853</v>
      </c>
      <c r="D12" s="311">
        <f>C12*B22</f>
        <v>1125259.5791667853</v>
      </c>
      <c r="E12" s="29">
        <f>ROUND($C$24*E$25,4)</f>
        <v>0</v>
      </c>
      <c r="F12" s="312">
        <f>MAX(ROUND(((E$10)*E12)*B22,2),0)</f>
        <v>0</v>
      </c>
      <c r="G12" s="29">
        <f>ROUND($C$24*G$25,4)</f>
        <v>0</v>
      </c>
      <c r="H12" s="312">
        <f>MAX(ROUND(((G$10)*G12)*B22,2),0)</f>
        <v>0</v>
      </c>
      <c r="I12" s="29">
        <f>ROUND($C$24*I$25,4)</f>
        <v>0</v>
      </c>
      <c r="J12" s="312">
        <f>MAX(ROUND(((I$10)*I12)*B22,2),0)</f>
        <v>0</v>
      </c>
      <c r="K12" s="29">
        <f>ROUND($C$24*K$25,4)</f>
        <v>0</v>
      </c>
      <c r="L12" s="312">
        <f>MAX(ROUND(((K$10)*K12)*B22,2),0)</f>
        <v>0</v>
      </c>
      <c r="M12" s="29">
        <f>ROUND($C$24*M$25,4)</f>
        <v>0</v>
      </c>
      <c r="N12" s="312">
        <f>MAX(ROUND(((M$10)*M12)*B22,2),0)</f>
        <v>0</v>
      </c>
      <c r="O12" s="29">
        <f>ROUND($C$24*O$25,4)</f>
        <v>0</v>
      </c>
      <c r="P12" s="312">
        <f>MAX(ROUND(((O$10)*O12)*B22,2),0)</f>
        <v>0</v>
      </c>
      <c r="Q12" s="29">
        <f>ROUND($C$24*Q$25,4)</f>
        <v>0</v>
      </c>
      <c r="R12" s="313">
        <f>MAX(ROUND(((Q$10)*Q12)*B22,2),0)</f>
        <v>0</v>
      </c>
    </row>
    <row r="13" spans="1:19" s="318" customFormat="1" ht="13.9" x14ac:dyDescent="0.4">
      <c r="A13" s="522" t="s">
        <v>346</v>
      </c>
      <c r="B13" s="554"/>
      <c r="C13" s="314">
        <f>D12</f>
        <v>1125259.5791667853</v>
      </c>
      <c r="D13" s="315"/>
      <c r="E13" s="316"/>
      <c r="F13" s="315">
        <f>SUM(F12:F12)</f>
        <v>0</v>
      </c>
      <c r="G13" s="316"/>
      <c r="H13" s="315">
        <f>SUM(H12:H12)</f>
        <v>0</v>
      </c>
      <c r="I13" s="316"/>
      <c r="J13" s="315">
        <f>SUM(J12:J12)</f>
        <v>0</v>
      </c>
      <c r="K13" s="316"/>
      <c r="L13" s="315">
        <f>SUM(L12:L12)</f>
        <v>0</v>
      </c>
      <c r="M13" s="316"/>
      <c r="N13" s="315">
        <f>SUM(N12:N12)</f>
        <v>0</v>
      </c>
      <c r="O13" s="316"/>
      <c r="P13" s="315">
        <f>SUM(P12:P12)</f>
        <v>0</v>
      </c>
      <c r="Q13" s="316"/>
      <c r="R13" s="317">
        <f>SUM(R12:R12)</f>
        <v>0</v>
      </c>
    </row>
    <row r="14" spans="1:19" ht="13.9" thickBot="1" x14ac:dyDescent="0.4">
      <c r="A14" s="46"/>
      <c r="R14" s="295"/>
    </row>
    <row r="15" spans="1:19" ht="14.25" thickBot="1" x14ac:dyDescent="0.45">
      <c r="A15" s="555" t="s">
        <v>347</v>
      </c>
      <c r="B15" s="556"/>
      <c r="C15" s="319">
        <f>SUM(E13:R13)+C13</f>
        <v>1125259.5791667853</v>
      </c>
      <c r="D15" s="296"/>
      <c r="E15" s="320"/>
      <c r="F15" s="321"/>
      <c r="P15" s="307"/>
      <c r="R15" s="295"/>
    </row>
    <row r="16" spans="1:19" ht="13.9" x14ac:dyDescent="0.4">
      <c r="A16" s="228"/>
      <c r="B16" s="296"/>
      <c r="C16" s="322"/>
      <c r="D16" s="296"/>
      <c r="E16" s="323"/>
      <c r="P16" s="307"/>
      <c r="R16" s="295"/>
    </row>
    <row r="17" spans="1:39" ht="14.25" x14ac:dyDescent="0.45">
      <c r="A17" s="324" t="s">
        <v>49</v>
      </c>
      <c r="B17" s="296"/>
      <c r="C17" s="67"/>
      <c r="D17" s="296"/>
      <c r="E17" s="323"/>
      <c r="P17" s="307"/>
      <c r="R17" s="295"/>
      <c r="AM17" s="1" t="s">
        <v>100</v>
      </c>
    </row>
    <row r="18" spans="1:39" ht="13.9" x14ac:dyDescent="0.4">
      <c r="A18" s="325" t="s">
        <v>101</v>
      </c>
      <c r="B18" s="326">
        <f>+IF('Participating State'!$B$15="Yes",'Participating State'!B8,0)</f>
        <v>0</v>
      </c>
      <c r="C18" s="322"/>
      <c r="D18" s="296"/>
      <c r="E18" s="323"/>
      <c r="P18" s="307"/>
      <c r="R18" s="295"/>
    </row>
    <row r="19" spans="1:39" ht="14.25" x14ac:dyDescent="0.45">
      <c r="A19" s="325" t="s">
        <v>46</v>
      </c>
      <c r="B19" s="326">
        <f>+IF('Participating State'!$B$15="Yes",'Participating State'!B9,0)</f>
        <v>0</v>
      </c>
      <c r="C19" s="67"/>
      <c r="D19" s="296"/>
      <c r="E19" s="327"/>
      <c r="P19" s="307"/>
      <c r="R19" s="295"/>
    </row>
    <row r="20" spans="1:39" ht="13.9" x14ac:dyDescent="0.4">
      <c r="A20" s="325" t="s">
        <v>47</v>
      </c>
      <c r="B20" s="174">
        <f>B19-B18</f>
        <v>0</v>
      </c>
      <c r="C20" s="322"/>
      <c r="D20" s="296"/>
      <c r="E20" s="323"/>
      <c r="P20" s="307"/>
      <c r="R20" s="295"/>
    </row>
    <row r="21" spans="1:39" ht="13.9" x14ac:dyDescent="0.4">
      <c r="A21" s="325" t="s">
        <v>85</v>
      </c>
      <c r="B21" s="174">
        <f>IFERROR(B20/B18,0)</f>
        <v>0</v>
      </c>
      <c r="C21" s="322"/>
      <c r="D21" s="296"/>
      <c r="E21" s="323"/>
      <c r="P21" s="307"/>
      <c r="R21" s="295"/>
    </row>
    <row r="22" spans="1:39" ht="13.9" x14ac:dyDescent="0.4">
      <c r="A22" s="325" t="s">
        <v>48</v>
      </c>
      <c r="B22" s="174">
        <f>B21+1</f>
        <v>1</v>
      </c>
      <c r="C22" s="322"/>
      <c r="D22" s="296"/>
      <c r="E22" s="323"/>
      <c r="P22" s="307"/>
      <c r="R22" s="295"/>
    </row>
    <row r="23" spans="1:39" x14ac:dyDescent="0.35">
      <c r="A23" s="328"/>
      <c r="J23" s="329"/>
      <c r="R23" s="295"/>
    </row>
    <row r="24" spans="1:39" x14ac:dyDescent="0.35">
      <c r="A24" s="46" t="s">
        <v>28</v>
      </c>
      <c r="C24" s="330">
        <v>0</v>
      </c>
      <c r="I24" s="331"/>
      <c r="R24" s="295"/>
    </row>
    <row r="25" spans="1:39" ht="13.9" thickBot="1" x14ac:dyDescent="0.4">
      <c r="A25" s="332" t="s">
        <v>103</v>
      </c>
      <c r="B25" s="333"/>
      <c r="C25" s="333"/>
      <c r="D25" s="333"/>
      <c r="E25" s="38">
        <v>0</v>
      </c>
      <c r="F25" s="333"/>
      <c r="G25" s="38">
        <v>0</v>
      </c>
      <c r="H25" s="333"/>
      <c r="I25" s="38">
        <v>0</v>
      </c>
      <c r="J25" s="333"/>
      <c r="K25" s="38">
        <v>0</v>
      </c>
      <c r="L25" s="333"/>
      <c r="M25" s="38">
        <v>0</v>
      </c>
      <c r="N25" s="333"/>
      <c r="O25" s="38">
        <v>0</v>
      </c>
      <c r="P25" s="333"/>
      <c r="Q25" s="38">
        <v>0</v>
      </c>
      <c r="R25" s="334"/>
    </row>
  </sheetData>
  <mergeCells count="21">
    <mergeCell ref="A1:R1"/>
    <mergeCell ref="A3:R3"/>
    <mergeCell ref="A6:R6"/>
    <mergeCell ref="C8:D8"/>
    <mergeCell ref="E8:F8"/>
    <mergeCell ref="G8:H8"/>
    <mergeCell ref="I8:J8"/>
    <mergeCell ref="K8:L8"/>
    <mergeCell ref="M8:N8"/>
    <mergeCell ref="O8:P8"/>
    <mergeCell ref="Q8:R8"/>
    <mergeCell ref="Q10:R10"/>
    <mergeCell ref="A12:B12"/>
    <mergeCell ref="A13:B13"/>
    <mergeCell ref="A15:B15"/>
    <mergeCell ref="E10:F10"/>
    <mergeCell ref="G10:H10"/>
    <mergeCell ref="I10:J10"/>
    <mergeCell ref="K10:L10"/>
    <mergeCell ref="M10:N10"/>
    <mergeCell ref="O10:P10"/>
  </mergeCells>
  <pageMargins left="0.25" right="0.25" top="0.75" bottom="0.75" header="0.3" footer="0.3"/>
  <pageSetup paperSize="5" scale="44" fitToHeight="0" orientation="landscape" r:id="rId1"/>
  <headerFooter>
    <oddFooter>&amp;L&amp;F&amp;C&amp;A&amp;Rpage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35"/>
  <sheetViews>
    <sheetView topLeftCell="O4" zoomScale="85" zoomScaleNormal="85" workbookViewId="0">
      <selection activeCell="A3" sqref="A3:Z3"/>
    </sheetView>
  </sheetViews>
  <sheetFormatPr defaultColWidth="9.1328125" defaultRowHeight="13.5" x14ac:dyDescent="0.35"/>
  <cols>
    <col min="1" max="1" width="50.59765625" style="1" customWidth="1"/>
    <col min="2" max="2" width="15.1328125" style="1" customWidth="1"/>
    <col min="3" max="3" width="20.1328125" style="1" customWidth="1"/>
    <col min="4" max="4" width="19.59765625" style="1" customWidth="1"/>
    <col min="5" max="5" width="12.59765625" style="1" customWidth="1"/>
    <col min="6" max="6" width="18" style="1" customWidth="1"/>
    <col min="7" max="7" width="18.59765625" style="1" customWidth="1"/>
    <col min="8" max="8" width="12.59765625" style="1" customWidth="1"/>
    <col min="9" max="9" width="16.59765625" style="1" customWidth="1"/>
    <col min="10" max="10" width="18.59765625" style="1" customWidth="1"/>
    <col min="11" max="11" width="12.59765625" style="1" customWidth="1"/>
    <col min="12" max="12" width="16.59765625" style="1" customWidth="1"/>
    <col min="13" max="13" width="18.59765625" style="1" customWidth="1"/>
    <col min="14" max="14" width="12.59765625" style="1" customWidth="1"/>
    <col min="15" max="15" width="16.59765625" style="1" customWidth="1"/>
    <col min="16" max="16" width="18.59765625" style="1" customWidth="1"/>
    <col min="17" max="17" width="12.59765625" style="1" customWidth="1"/>
    <col min="18" max="18" width="16.59765625" style="1" customWidth="1"/>
    <col min="19" max="19" width="18.59765625" style="1" customWidth="1"/>
    <col min="20" max="20" width="12.59765625" style="1" customWidth="1"/>
    <col min="21" max="21" width="16.59765625" style="1" customWidth="1"/>
    <col min="22" max="22" width="18.59765625" style="1" customWidth="1"/>
    <col min="23" max="23" width="12.59765625" style="1" customWidth="1"/>
    <col min="24" max="24" width="16.59765625" style="1" customWidth="1"/>
    <col min="25" max="26" width="18.59765625" style="1" customWidth="1"/>
    <col min="27" max="27" width="15.1328125" style="1" bestFit="1" customWidth="1"/>
    <col min="28" max="16384" width="9.1328125" style="1"/>
  </cols>
  <sheetData>
    <row r="1" spans="1:27" ht="15" x14ac:dyDescent="0.4">
      <c r="A1" s="456" t="s">
        <v>429</v>
      </c>
      <c r="B1" s="456"/>
      <c r="C1" s="456"/>
      <c r="D1" s="456"/>
      <c r="E1" s="456"/>
      <c r="F1" s="456"/>
      <c r="G1" s="456"/>
      <c r="H1" s="456"/>
      <c r="I1" s="456"/>
      <c r="J1" s="456"/>
      <c r="K1" s="456"/>
      <c r="L1" s="456"/>
      <c r="M1" s="456"/>
      <c r="N1" s="456"/>
      <c r="O1" s="456"/>
      <c r="P1" s="456"/>
      <c r="Q1" s="456"/>
      <c r="R1" s="456"/>
      <c r="S1" s="456"/>
      <c r="T1" s="456"/>
      <c r="U1" s="456"/>
      <c r="V1" s="456"/>
      <c r="W1" s="456"/>
      <c r="X1" s="456"/>
      <c r="Y1" s="456"/>
      <c r="Z1" s="456"/>
    </row>
    <row r="3" spans="1:27" ht="42.75" customHeight="1" x14ac:dyDescent="0.5">
      <c r="A3" s="560" t="s">
        <v>348</v>
      </c>
      <c r="B3" s="560"/>
      <c r="C3" s="560"/>
      <c r="D3" s="560"/>
      <c r="E3" s="560"/>
      <c r="F3" s="560"/>
      <c r="G3" s="560"/>
      <c r="H3" s="560"/>
      <c r="I3" s="560"/>
      <c r="J3" s="560"/>
      <c r="K3" s="560"/>
      <c r="L3" s="560"/>
      <c r="M3" s="560"/>
      <c r="N3" s="560"/>
      <c r="O3" s="560"/>
      <c r="P3" s="560"/>
      <c r="Q3" s="560"/>
      <c r="R3" s="560"/>
      <c r="S3" s="560"/>
      <c r="T3" s="560"/>
      <c r="U3" s="560"/>
      <c r="V3" s="560"/>
      <c r="W3" s="560"/>
      <c r="X3" s="560"/>
      <c r="Y3" s="560"/>
      <c r="Z3" s="560"/>
    </row>
    <row r="4" spans="1:27" x14ac:dyDescent="0.35">
      <c r="A4" s="335"/>
    </row>
    <row r="5" spans="1:27" ht="13.9" thickBot="1" x14ac:dyDescent="0.4"/>
    <row r="6" spans="1:27" ht="13.9" x14ac:dyDescent="0.4">
      <c r="A6" s="561" t="s">
        <v>291</v>
      </c>
      <c r="B6" s="562"/>
      <c r="C6" s="562"/>
      <c r="D6" s="562"/>
      <c r="E6" s="562"/>
      <c r="F6" s="562"/>
      <c r="G6" s="562"/>
      <c r="H6" s="562"/>
      <c r="I6" s="562"/>
      <c r="J6" s="562"/>
      <c r="K6" s="562"/>
      <c r="L6" s="562"/>
      <c r="M6" s="562"/>
      <c r="N6" s="562"/>
      <c r="O6" s="562"/>
      <c r="P6" s="562"/>
      <c r="Q6" s="562"/>
      <c r="R6" s="562"/>
      <c r="S6" s="562"/>
      <c r="T6" s="562"/>
      <c r="U6" s="562"/>
      <c r="V6" s="562"/>
      <c r="W6" s="562"/>
      <c r="X6" s="562"/>
      <c r="Y6" s="562"/>
      <c r="Z6" s="563"/>
    </row>
    <row r="7" spans="1:27" x14ac:dyDescent="0.35">
      <c r="A7" s="46"/>
      <c r="Z7" s="295"/>
    </row>
    <row r="8" spans="1:27" ht="13.9" x14ac:dyDescent="0.4">
      <c r="A8" s="46"/>
      <c r="B8" s="296" t="s">
        <v>7</v>
      </c>
      <c r="C8" s="564" t="s">
        <v>8</v>
      </c>
      <c r="D8" s="565"/>
      <c r="E8" s="564" t="s">
        <v>9</v>
      </c>
      <c r="F8" s="570"/>
      <c r="G8" s="565"/>
      <c r="H8" s="564" t="s">
        <v>10</v>
      </c>
      <c r="I8" s="570"/>
      <c r="J8" s="565"/>
      <c r="K8" s="564" t="s">
        <v>11</v>
      </c>
      <c r="L8" s="570"/>
      <c r="M8" s="565"/>
      <c r="N8" s="564" t="s">
        <v>12</v>
      </c>
      <c r="O8" s="570"/>
      <c r="P8" s="565"/>
      <c r="Q8" s="564" t="s">
        <v>13</v>
      </c>
      <c r="R8" s="570"/>
      <c r="S8" s="565"/>
      <c r="T8" s="564" t="s">
        <v>14</v>
      </c>
      <c r="U8" s="570"/>
      <c r="V8" s="565"/>
      <c r="W8" s="564" t="s">
        <v>15</v>
      </c>
      <c r="X8" s="570"/>
      <c r="Y8" s="566"/>
      <c r="Z8" s="336" t="s">
        <v>205</v>
      </c>
    </row>
    <row r="9" spans="1:27" ht="13.9" hidden="1" x14ac:dyDescent="0.4">
      <c r="A9" s="46"/>
      <c r="B9" s="296" t="s">
        <v>16</v>
      </c>
      <c r="C9" s="337"/>
      <c r="D9" s="229"/>
      <c r="E9" s="338" t="s">
        <v>17</v>
      </c>
      <c r="G9" s="339"/>
      <c r="H9" s="338" t="s">
        <v>18</v>
      </c>
      <c r="J9" s="339"/>
      <c r="K9" s="338" t="s">
        <v>19</v>
      </c>
      <c r="M9" s="339"/>
      <c r="N9" s="338" t="s">
        <v>20</v>
      </c>
      <c r="P9" s="339"/>
      <c r="Q9" s="338" t="s">
        <v>21</v>
      </c>
      <c r="S9" s="339"/>
      <c r="T9" s="338" t="s">
        <v>22</v>
      </c>
      <c r="V9" s="339"/>
      <c r="W9" s="338" t="s">
        <v>23</v>
      </c>
      <c r="Y9" s="295"/>
      <c r="Z9" s="295"/>
    </row>
    <row r="10" spans="1:27" s="304" customFormat="1" ht="13.9" x14ac:dyDescent="0.4">
      <c r="A10" s="297"/>
      <c r="B10" s="296" t="s">
        <v>105</v>
      </c>
      <c r="C10" s="298"/>
      <c r="D10" s="299"/>
      <c r="E10" s="300">
        <v>0</v>
      </c>
      <c r="F10" s="340"/>
      <c r="G10" s="301">
        <v>249999</v>
      </c>
      <c r="H10" s="302">
        <v>250000</v>
      </c>
      <c r="I10" s="340"/>
      <c r="J10" s="301">
        <v>399999</v>
      </c>
      <c r="K10" s="302">
        <v>400000</v>
      </c>
      <c r="L10" s="340"/>
      <c r="M10" s="301">
        <v>899999</v>
      </c>
      <c r="N10" s="302">
        <v>900000</v>
      </c>
      <c r="O10" s="340"/>
      <c r="P10" s="301">
        <v>1349999</v>
      </c>
      <c r="Q10" s="302">
        <v>1350000</v>
      </c>
      <c r="R10" s="340"/>
      <c r="S10" s="301">
        <v>1799999</v>
      </c>
      <c r="T10" s="302">
        <v>1800000</v>
      </c>
      <c r="U10" s="340"/>
      <c r="V10" s="301">
        <v>3999999</v>
      </c>
      <c r="W10" s="302">
        <v>4000000</v>
      </c>
      <c r="X10" s="340"/>
      <c r="Y10" s="341" t="s">
        <v>104</v>
      </c>
      <c r="Z10" s="341"/>
    </row>
    <row r="11" spans="1:27" s="307" customFormat="1" ht="13.9" x14ac:dyDescent="0.4">
      <c r="A11" s="305"/>
      <c r="B11" s="306" t="s">
        <v>106</v>
      </c>
      <c r="C11" s="342"/>
      <c r="D11" s="343"/>
      <c r="E11" s="557">
        <f>+IF('Participating State'!$B$15="Yes",'Participating State'!C7,0)</f>
        <v>0</v>
      </c>
      <c r="F11" s="569"/>
      <c r="G11" s="558"/>
      <c r="H11" s="557">
        <f>+IF('Participating State'!$B$15="Yes",'Participating State'!E7,0)</f>
        <v>0</v>
      </c>
      <c r="I11" s="569"/>
      <c r="J11" s="558"/>
      <c r="K11" s="557">
        <f>+IF('Participating State'!$B$15="Yes",'Participating State'!G7,0)</f>
        <v>0</v>
      </c>
      <c r="L11" s="569"/>
      <c r="M11" s="558"/>
      <c r="N11" s="557">
        <f>+IF('Participating State'!$B$15="Yes",'Participating State'!I7,0)</f>
        <v>0</v>
      </c>
      <c r="O11" s="569"/>
      <c r="P11" s="558"/>
      <c r="Q11" s="557">
        <f>+IF('Participating State'!$B$15="Yes",'Participating State'!K7,0)</f>
        <v>0</v>
      </c>
      <c r="R11" s="569"/>
      <c r="S11" s="558"/>
      <c r="T11" s="557">
        <f>+IF('Participating State'!$B$15="Yes",'Participating State'!M7,0)</f>
        <v>0</v>
      </c>
      <c r="U11" s="569"/>
      <c r="V11" s="558"/>
      <c r="W11" s="552">
        <f>+IF('Participating State'!$B$15="Yes",'Participating State'!O7,0)</f>
        <v>0</v>
      </c>
      <c r="X11" s="568"/>
      <c r="Y11" s="553"/>
      <c r="Z11" s="344"/>
    </row>
    <row r="12" spans="1:27" s="294" customFormat="1" ht="36" customHeight="1" x14ac:dyDescent="0.4">
      <c r="A12" s="308" t="s">
        <v>30</v>
      </c>
      <c r="C12" s="48" t="s">
        <v>31</v>
      </c>
      <c r="D12" s="49" t="s">
        <v>230</v>
      </c>
      <c r="E12" s="48" t="s">
        <v>25</v>
      </c>
      <c r="F12" s="345" t="s">
        <v>231</v>
      </c>
      <c r="G12" s="49" t="s">
        <v>444</v>
      </c>
      <c r="H12" s="48" t="s">
        <v>25</v>
      </c>
      <c r="I12" s="345" t="s">
        <v>231</v>
      </c>
      <c r="J12" s="49" t="s">
        <v>444</v>
      </c>
      <c r="K12" s="48" t="s">
        <v>25</v>
      </c>
      <c r="L12" s="345" t="s">
        <v>231</v>
      </c>
      <c r="M12" s="49" t="s">
        <v>444</v>
      </c>
      <c r="N12" s="48" t="s">
        <v>25</v>
      </c>
      <c r="O12" s="345" t="s">
        <v>231</v>
      </c>
      <c r="P12" s="49" t="s">
        <v>444</v>
      </c>
      <c r="Q12" s="48" t="s">
        <v>25</v>
      </c>
      <c r="R12" s="345" t="s">
        <v>231</v>
      </c>
      <c r="S12" s="49" t="s">
        <v>444</v>
      </c>
      <c r="T12" s="48" t="s">
        <v>25</v>
      </c>
      <c r="U12" s="345" t="s">
        <v>231</v>
      </c>
      <c r="V12" s="49" t="s">
        <v>444</v>
      </c>
      <c r="W12" s="48" t="s">
        <v>25</v>
      </c>
      <c r="X12" s="345" t="s">
        <v>231</v>
      </c>
      <c r="Y12" s="49" t="s">
        <v>444</v>
      </c>
      <c r="Z12" s="309" t="s">
        <v>445</v>
      </c>
    </row>
    <row r="13" spans="1:27" x14ac:dyDescent="0.35">
      <c r="A13" s="546" t="s">
        <v>32</v>
      </c>
      <c r="B13" s="567"/>
      <c r="C13" s="346">
        <v>27236.33</v>
      </c>
      <c r="D13" s="312">
        <f>(C13*12)*$B$31</f>
        <v>326835.96000000002</v>
      </c>
      <c r="E13" s="347">
        <v>0.12540000000000001</v>
      </c>
      <c r="F13" s="348">
        <f t="shared" ref="F13:F21" si="0">MAX(ROUND(((E$11)*E13)*$B$31,2),0)</f>
        <v>0</v>
      </c>
      <c r="G13" s="312">
        <f>F13*12</f>
        <v>0</v>
      </c>
      <c r="H13" s="347">
        <v>7.8899999999999998E-2</v>
      </c>
      <c r="I13" s="348">
        <f>MAX(ROUND(((H$11)*H13)*$B$31,2),0)</f>
        <v>0</v>
      </c>
      <c r="J13" s="312">
        <f>I13*12</f>
        <v>0</v>
      </c>
      <c r="K13" s="347">
        <v>5.21E-2</v>
      </c>
      <c r="L13" s="348">
        <f>MAX(ROUND(((K$11)*K13)*$B$31,2),0)</f>
        <v>0</v>
      </c>
      <c r="M13" s="312">
        <f>L13*12</f>
        <v>0</v>
      </c>
      <c r="N13" s="347">
        <v>3.0099999999999998E-2</v>
      </c>
      <c r="O13" s="348">
        <f>MAX(ROUND(((N$11)*N13)*$B$31,2),0)</f>
        <v>0</v>
      </c>
      <c r="P13" s="312">
        <f>O13*12</f>
        <v>0</v>
      </c>
      <c r="Q13" s="347">
        <v>2.1499999999999998E-2</v>
      </c>
      <c r="R13" s="348">
        <f>MAX(ROUND(((Q$11)*Q13)*$B$31,2),0)</f>
        <v>0</v>
      </c>
      <c r="S13" s="312">
        <f>R13*12</f>
        <v>0</v>
      </c>
      <c r="T13" s="347">
        <v>1.5599999999999999E-2</v>
      </c>
      <c r="U13" s="348">
        <f>MAX(ROUND(((T$11)*T13)*$B$31,2),0)</f>
        <v>0</v>
      </c>
      <c r="V13" s="312">
        <f>U13*12</f>
        <v>0</v>
      </c>
      <c r="W13" s="347">
        <v>1.1299999999999999E-2</v>
      </c>
      <c r="X13" s="348">
        <f>MAX(ROUND(((W$11)*W13)*$B$31,2),0)</f>
        <v>0</v>
      </c>
      <c r="Y13" s="312">
        <f>X13*12</f>
        <v>0</v>
      </c>
      <c r="Z13" s="313">
        <f>D13+G13+J13+M13+P13+S13+V13+Y13</f>
        <v>326835.96000000002</v>
      </c>
      <c r="AA13" s="349"/>
    </row>
    <row r="14" spans="1:27" x14ac:dyDescent="0.35">
      <c r="A14" s="546" t="s">
        <v>33</v>
      </c>
      <c r="B14" s="567"/>
      <c r="C14" s="346">
        <v>26606.81</v>
      </c>
      <c r="D14" s="312">
        <f t="shared" ref="D14:D21" si="1">(C14*12)*$B$31</f>
        <v>319281.72000000003</v>
      </c>
      <c r="E14" s="347">
        <v>0.12720000000000001</v>
      </c>
      <c r="F14" s="348">
        <f t="shared" si="0"/>
        <v>0</v>
      </c>
      <c r="G14" s="312">
        <f t="shared" ref="G14:G21" si="2">F14*12</f>
        <v>0</v>
      </c>
      <c r="H14" s="347">
        <v>0.08</v>
      </c>
      <c r="I14" s="348">
        <f t="shared" ref="I14:I21" si="3">MAX(ROUND(((H$11)*H14)*$B$31,2),0)</f>
        <v>0</v>
      </c>
      <c r="J14" s="312">
        <f t="shared" ref="J14:J21" si="4">I14*12</f>
        <v>0</v>
      </c>
      <c r="K14" s="347">
        <v>5.28E-2</v>
      </c>
      <c r="L14" s="348">
        <f t="shared" ref="L14:L21" si="5">MAX(ROUND(((K$11)*K14)*$B$31,2),0)</f>
        <v>0</v>
      </c>
      <c r="M14" s="312">
        <f t="shared" ref="M14:M21" si="6">L14*12</f>
        <v>0</v>
      </c>
      <c r="N14" s="347">
        <v>3.0499999999999999E-2</v>
      </c>
      <c r="O14" s="348">
        <f t="shared" ref="O14:O21" si="7">MAX(ROUND(((N$11)*N14)*$B$31,2),0)</f>
        <v>0</v>
      </c>
      <c r="P14" s="312">
        <f t="shared" ref="P14:P21" si="8">O14*12</f>
        <v>0</v>
      </c>
      <c r="Q14" s="347">
        <v>2.18E-2</v>
      </c>
      <c r="R14" s="348">
        <f t="shared" ref="R14:R21" si="9">MAX(ROUND(((Q$11)*Q14)*$B$31,2),0)</f>
        <v>0</v>
      </c>
      <c r="S14" s="312">
        <f t="shared" ref="S14:S21" si="10">R14*12</f>
        <v>0</v>
      </c>
      <c r="T14" s="347">
        <v>1.5800000000000002E-2</v>
      </c>
      <c r="U14" s="348">
        <f t="shared" ref="U14:U21" si="11">MAX(ROUND(((T$11)*T14)*$B$31,2),0)</f>
        <v>0</v>
      </c>
      <c r="V14" s="312">
        <f t="shared" ref="V14:V21" si="12">U14*12</f>
        <v>0</v>
      </c>
      <c r="W14" s="347">
        <v>1.14E-2</v>
      </c>
      <c r="X14" s="348">
        <f t="shared" ref="X14:X21" si="13">MAX(ROUND(((W$11)*W14)*$B$31,2),0)</f>
        <v>0</v>
      </c>
      <c r="Y14" s="312">
        <f t="shared" ref="Y14:Y21" si="14">X14*12</f>
        <v>0</v>
      </c>
      <c r="Z14" s="313">
        <f t="shared" ref="Z14:Z21" si="15">D14+G14+J14+M14+P14+S14+V14+Y14</f>
        <v>319281.72000000003</v>
      </c>
      <c r="AA14" s="349"/>
    </row>
    <row r="15" spans="1:27" x14ac:dyDescent="0.35">
      <c r="A15" s="546" t="s">
        <v>34</v>
      </c>
      <c r="B15" s="567"/>
      <c r="C15" s="346">
        <v>26979.68</v>
      </c>
      <c r="D15" s="312">
        <f t="shared" si="1"/>
        <v>323756.16000000003</v>
      </c>
      <c r="E15" s="347">
        <v>0.129</v>
      </c>
      <c r="F15" s="348">
        <f t="shared" si="0"/>
        <v>0</v>
      </c>
      <c r="G15" s="312">
        <f t="shared" si="2"/>
        <v>0</v>
      </c>
      <c r="H15" s="347">
        <v>8.1199999999999994E-2</v>
      </c>
      <c r="I15" s="348">
        <f t="shared" si="3"/>
        <v>0</v>
      </c>
      <c r="J15" s="312">
        <f t="shared" si="4"/>
        <v>0</v>
      </c>
      <c r="K15" s="347">
        <v>5.3600000000000002E-2</v>
      </c>
      <c r="L15" s="348">
        <f t="shared" si="5"/>
        <v>0</v>
      </c>
      <c r="M15" s="312">
        <f t="shared" si="6"/>
        <v>0</v>
      </c>
      <c r="N15" s="347">
        <v>3.1E-2</v>
      </c>
      <c r="O15" s="348">
        <f t="shared" si="7"/>
        <v>0</v>
      </c>
      <c r="P15" s="312">
        <f t="shared" si="8"/>
        <v>0</v>
      </c>
      <c r="Q15" s="347">
        <v>2.2100000000000002E-2</v>
      </c>
      <c r="R15" s="348">
        <f t="shared" si="9"/>
        <v>0</v>
      </c>
      <c r="S15" s="312">
        <f t="shared" si="10"/>
        <v>0</v>
      </c>
      <c r="T15" s="347">
        <v>1.6E-2</v>
      </c>
      <c r="U15" s="348">
        <f t="shared" si="11"/>
        <v>0</v>
      </c>
      <c r="V15" s="312">
        <f t="shared" si="12"/>
        <v>0</v>
      </c>
      <c r="W15" s="347">
        <v>1.1599999999999999E-2</v>
      </c>
      <c r="X15" s="348">
        <f t="shared" si="13"/>
        <v>0</v>
      </c>
      <c r="Y15" s="312">
        <f t="shared" si="14"/>
        <v>0</v>
      </c>
      <c r="Z15" s="313">
        <f t="shared" si="15"/>
        <v>323756.16000000003</v>
      </c>
      <c r="AA15" s="349"/>
    </row>
    <row r="16" spans="1:27" x14ac:dyDescent="0.35">
      <c r="A16" s="546" t="s">
        <v>35</v>
      </c>
      <c r="B16" s="567"/>
      <c r="C16" s="346">
        <v>27364.87</v>
      </c>
      <c r="D16" s="312">
        <f t="shared" si="1"/>
        <v>328378.44</v>
      </c>
      <c r="E16" s="347">
        <v>0.1308</v>
      </c>
      <c r="F16" s="348">
        <f t="shared" si="0"/>
        <v>0</v>
      </c>
      <c r="G16" s="312">
        <f t="shared" si="2"/>
        <v>0</v>
      </c>
      <c r="H16" s="347">
        <v>8.2299999999999998E-2</v>
      </c>
      <c r="I16" s="348">
        <f t="shared" si="3"/>
        <v>0</v>
      </c>
      <c r="J16" s="312">
        <f t="shared" si="4"/>
        <v>0</v>
      </c>
      <c r="K16" s="347">
        <v>5.4300000000000001E-2</v>
      </c>
      <c r="L16" s="348">
        <f t="shared" si="5"/>
        <v>0</v>
      </c>
      <c r="M16" s="312">
        <f t="shared" si="6"/>
        <v>0</v>
      </c>
      <c r="N16" s="347">
        <v>3.1399999999999997E-2</v>
      </c>
      <c r="O16" s="348">
        <f t="shared" si="7"/>
        <v>0</v>
      </c>
      <c r="P16" s="312">
        <f t="shared" si="8"/>
        <v>0</v>
      </c>
      <c r="Q16" s="347">
        <v>2.24E-2</v>
      </c>
      <c r="R16" s="348">
        <f t="shared" si="9"/>
        <v>0</v>
      </c>
      <c r="S16" s="312">
        <f t="shared" si="10"/>
        <v>0</v>
      </c>
      <c r="T16" s="347">
        <v>1.6199999999999999E-2</v>
      </c>
      <c r="U16" s="348">
        <f t="shared" si="11"/>
        <v>0</v>
      </c>
      <c r="V16" s="312">
        <f t="shared" si="12"/>
        <v>0</v>
      </c>
      <c r="W16" s="347">
        <v>1.18E-2</v>
      </c>
      <c r="X16" s="348">
        <f t="shared" si="13"/>
        <v>0</v>
      </c>
      <c r="Y16" s="312">
        <f t="shared" si="14"/>
        <v>0</v>
      </c>
      <c r="Z16" s="313">
        <f t="shared" si="15"/>
        <v>328378.44</v>
      </c>
      <c r="AA16" s="349"/>
    </row>
    <row r="17" spans="1:27" x14ac:dyDescent="0.35">
      <c r="A17" s="546" t="s">
        <v>36</v>
      </c>
      <c r="B17" s="567"/>
      <c r="C17" s="346">
        <v>27824.47</v>
      </c>
      <c r="D17" s="312">
        <f t="shared" si="1"/>
        <v>333893.64</v>
      </c>
      <c r="E17" s="347">
        <v>0.13300000000000001</v>
      </c>
      <c r="F17" s="348">
        <f t="shared" si="0"/>
        <v>0</v>
      </c>
      <c r="G17" s="312">
        <f t="shared" si="2"/>
        <v>0</v>
      </c>
      <c r="H17" s="347">
        <v>8.3699999999999997E-2</v>
      </c>
      <c r="I17" s="348">
        <f t="shared" si="3"/>
        <v>0</v>
      </c>
      <c r="J17" s="312">
        <f t="shared" si="4"/>
        <v>0</v>
      </c>
      <c r="K17" s="347">
        <v>5.5199999999999999E-2</v>
      </c>
      <c r="L17" s="348">
        <f t="shared" si="5"/>
        <v>0</v>
      </c>
      <c r="M17" s="312">
        <f t="shared" si="6"/>
        <v>0</v>
      </c>
      <c r="N17" s="347">
        <v>3.1899999999999998E-2</v>
      </c>
      <c r="O17" s="348">
        <f t="shared" si="7"/>
        <v>0</v>
      </c>
      <c r="P17" s="312">
        <f t="shared" si="8"/>
        <v>0</v>
      </c>
      <c r="Q17" s="347">
        <v>2.2800000000000001E-2</v>
      </c>
      <c r="R17" s="348">
        <f t="shared" si="9"/>
        <v>0</v>
      </c>
      <c r="S17" s="312">
        <f t="shared" si="10"/>
        <v>0</v>
      </c>
      <c r="T17" s="347">
        <v>1.6500000000000001E-2</v>
      </c>
      <c r="U17" s="348">
        <f t="shared" si="11"/>
        <v>0</v>
      </c>
      <c r="V17" s="312">
        <f t="shared" si="12"/>
        <v>0</v>
      </c>
      <c r="W17" s="347">
        <v>1.2E-2</v>
      </c>
      <c r="X17" s="348">
        <f t="shared" si="13"/>
        <v>0</v>
      </c>
      <c r="Y17" s="312">
        <f t="shared" si="14"/>
        <v>0</v>
      </c>
      <c r="Z17" s="313">
        <f t="shared" si="15"/>
        <v>333893.64</v>
      </c>
      <c r="AA17" s="349"/>
    </row>
    <row r="18" spans="1:27" x14ac:dyDescent="0.35">
      <c r="A18" s="546" t="s">
        <v>37</v>
      </c>
      <c r="B18" s="567"/>
      <c r="C18" s="346">
        <v>28297.79</v>
      </c>
      <c r="D18" s="312">
        <f t="shared" si="1"/>
        <v>339573.48</v>
      </c>
      <c r="E18" s="347">
        <v>0.13519999999999999</v>
      </c>
      <c r="F18" s="348">
        <f t="shared" si="0"/>
        <v>0</v>
      </c>
      <c r="G18" s="312">
        <f t="shared" si="2"/>
        <v>0</v>
      </c>
      <c r="H18" s="347">
        <v>8.5099999999999995E-2</v>
      </c>
      <c r="I18" s="348">
        <f t="shared" si="3"/>
        <v>0</v>
      </c>
      <c r="J18" s="312">
        <f t="shared" si="4"/>
        <v>0</v>
      </c>
      <c r="K18" s="347">
        <v>5.62E-2</v>
      </c>
      <c r="L18" s="348">
        <f t="shared" si="5"/>
        <v>0</v>
      </c>
      <c r="M18" s="312">
        <f t="shared" si="6"/>
        <v>0</v>
      </c>
      <c r="N18" s="347">
        <v>3.2500000000000001E-2</v>
      </c>
      <c r="O18" s="348">
        <f t="shared" si="7"/>
        <v>0</v>
      </c>
      <c r="P18" s="312">
        <f t="shared" si="8"/>
        <v>0</v>
      </c>
      <c r="Q18" s="347">
        <v>2.3199999999999998E-2</v>
      </c>
      <c r="R18" s="348">
        <f t="shared" si="9"/>
        <v>0</v>
      </c>
      <c r="S18" s="312">
        <f t="shared" si="10"/>
        <v>0</v>
      </c>
      <c r="T18" s="347">
        <v>1.6799999999999999E-2</v>
      </c>
      <c r="U18" s="348">
        <f t="shared" si="11"/>
        <v>0</v>
      </c>
      <c r="V18" s="312">
        <f t="shared" si="12"/>
        <v>0</v>
      </c>
      <c r="W18" s="347">
        <v>1.2200000000000001E-2</v>
      </c>
      <c r="X18" s="348">
        <f t="shared" si="13"/>
        <v>0</v>
      </c>
      <c r="Y18" s="312">
        <f t="shared" si="14"/>
        <v>0</v>
      </c>
      <c r="Z18" s="313">
        <f t="shared" si="15"/>
        <v>339573.48</v>
      </c>
      <c r="AA18" s="349"/>
    </row>
    <row r="19" spans="1:27" x14ac:dyDescent="0.35">
      <c r="A19" s="546" t="s">
        <v>38</v>
      </c>
      <c r="B19" s="567"/>
      <c r="C19" s="346">
        <v>28778.61</v>
      </c>
      <c r="D19" s="312">
        <f t="shared" si="1"/>
        <v>345343.32</v>
      </c>
      <c r="E19" s="347">
        <v>0.13750000000000001</v>
      </c>
      <c r="F19" s="348">
        <f t="shared" si="0"/>
        <v>0</v>
      </c>
      <c r="G19" s="312">
        <f t="shared" si="2"/>
        <v>0</v>
      </c>
      <c r="H19" s="347">
        <v>8.6499999999999994E-2</v>
      </c>
      <c r="I19" s="348">
        <f t="shared" si="3"/>
        <v>0</v>
      </c>
      <c r="J19" s="312">
        <f t="shared" si="4"/>
        <v>0</v>
      </c>
      <c r="K19" s="347">
        <v>5.7099999999999998E-2</v>
      </c>
      <c r="L19" s="348">
        <f t="shared" si="5"/>
        <v>0</v>
      </c>
      <c r="M19" s="312">
        <f t="shared" si="6"/>
        <v>0</v>
      </c>
      <c r="N19" s="347">
        <v>3.3000000000000002E-2</v>
      </c>
      <c r="O19" s="348">
        <f t="shared" si="7"/>
        <v>0</v>
      </c>
      <c r="P19" s="312">
        <f t="shared" si="8"/>
        <v>0</v>
      </c>
      <c r="Q19" s="347">
        <v>2.3599999999999999E-2</v>
      </c>
      <c r="R19" s="348">
        <f t="shared" si="9"/>
        <v>0</v>
      </c>
      <c r="S19" s="312">
        <f t="shared" si="10"/>
        <v>0</v>
      </c>
      <c r="T19" s="347">
        <v>1.7100000000000001E-2</v>
      </c>
      <c r="U19" s="348">
        <f t="shared" si="11"/>
        <v>0</v>
      </c>
      <c r="V19" s="312">
        <f t="shared" si="12"/>
        <v>0</v>
      </c>
      <c r="W19" s="347">
        <v>1.24E-2</v>
      </c>
      <c r="X19" s="348">
        <f t="shared" si="13"/>
        <v>0</v>
      </c>
      <c r="Y19" s="312">
        <f t="shared" si="14"/>
        <v>0</v>
      </c>
      <c r="Z19" s="313">
        <f t="shared" si="15"/>
        <v>345343.32</v>
      </c>
      <c r="AA19" s="349"/>
    </row>
    <row r="20" spans="1:27" x14ac:dyDescent="0.35">
      <c r="A20" s="546" t="s">
        <v>39</v>
      </c>
      <c r="B20" s="567"/>
      <c r="C20" s="346">
        <v>29269.439999999999</v>
      </c>
      <c r="D20" s="312">
        <f t="shared" si="1"/>
        <v>351233.27999999997</v>
      </c>
      <c r="E20" s="347">
        <v>0.1399</v>
      </c>
      <c r="F20" s="348">
        <f t="shared" si="0"/>
        <v>0</v>
      </c>
      <c r="G20" s="312">
        <f t="shared" si="2"/>
        <v>0</v>
      </c>
      <c r="H20" s="347">
        <v>8.7999999999999995E-2</v>
      </c>
      <c r="I20" s="348">
        <f t="shared" si="3"/>
        <v>0</v>
      </c>
      <c r="J20" s="312">
        <f t="shared" si="4"/>
        <v>0</v>
      </c>
      <c r="K20" s="347">
        <v>5.8099999999999999E-2</v>
      </c>
      <c r="L20" s="348">
        <f t="shared" si="5"/>
        <v>0</v>
      </c>
      <c r="M20" s="312">
        <f t="shared" si="6"/>
        <v>0</v>
      </c>
      <c r="N20" s="347">
        <v>3.3599999999999998E-2</v>
      </c>
      <c r="O20" s="348">
        <f t="shared" si="7"/>
        <v>0</v>
      </c>
      <c r="P20" s="312">
        <f t="shared" si="8"/>
        <v>0</v>
      </c>
      <c r="Q20" s="347">
        <v>2.4E-2</v>
      </c>
      <c r="R20" s="348">
        <f t="shared" si="9"/>
        <v>0</v>
      </c>
      <c r="S20" s="312">
        <f t="shared" si="10"/>
        <v>0</v>
      </c>
      <c r="T20" s="347">
        <v>1.7399999999999999E-2</v>
      </c>
      <c r="U20" s="348">
        <f t="shared" si="11"/>
        <v>0</v>
      </c>
      <c r="V20" s="312">
        <f t="shared" si="12"/>
        <v>0</v>
      </c>
      <c r="W20" s="347">
        <v>1.26E-2</v>
      </c>
      <c r="X20" s="348">
        <f t="shared" si="13"/>
        <v>0</v>
      </c>
      <c r="Y20" s="312">
        <f t="shared" si="14"/>
        <v>0</v>
      </c>
      <c r="Z20" s="313">
        <f t="shared" si="15"/>
        <v>351233.27999999997</v>
      </c>
      <c r="AA20" s="349"/>
    </row>
    <row r="21" spans="1:27" x14ac:dyDescent="0.35">
      <c r="A21" s="546" t="s">
        <v>40</v>
      </c>
      <c r="B21" s="567"/>
      <c r="C21" s="346">
        <v>32294.39</v>
      </c>
      <c r="D21" s="312">
        <f t="shared" si="1"/>
        <v>387532.68</v>
      </c>
      <c r="E21" s="347">
        <v>0.1424</v>
      </c>
      <c r="F21" s="348">
        <f t="shared" si="0"/>
        <v>0</v>
      </c>
      <c r="G21" s="312">
        <f t="shared" si="2"/>
        <v>0</v>
      </c>
      <c r="H21" s="347">
        <v>8.9599999999999999E-2</v>
      </c>
      <c r="I21" s="348">
        <f t="shared" si="3"/>
        <v>0</v>
      </c>
      <c r="J21" s="312">
        <f t="shared" si="4"/>
        <v>0</v>
      </c>
      <c r="K21" s="347">
        <v>5.91E-2</v>
      </c>
      <c r="L21" s="348">
        <f t="shared" si="5"/>
        <v>0</v>
      </c>
      <c r="M21" s="312">
        <f t="shared" si="6"/>
        <v>0</v>
      </c>
      <c r="N21" s="347">
        <v>3.4200000000000001E-2</v>
      </c>
      <c r="O21" s="348">
        <f t="shared" si="7"/>
        <v>0</v>
      </c>
      <c r="P21" s="312">
        <f t="shared" si="8"/>
        <v>0</v>
      </c>
      <c r="Q21" s="347">
        <v>2.4400000000000002E-2</v>
      </c>
      <c r="R21" s="348">
        <f t="shared" si="9"/>
        <v>0</v>
      </c>
      <c r="S21" s="312">
        <f t="shared" si="10"/>
        <v>0</v>
      </c>
      <c r="T21" s="347">
        <v>1.77E-2</v>
      </c>
      <c r="U21" s="348">
        <f t="shared" si="11"/>
        <v>0</v>
      </c>
      <c r="V21" s="312">
        <f t="shared" si="12"/>
        <v>0</v>
      </c>
      <c r="W21" s="347">
        <v>1.2800000000000001E-2</v>
      </c>
      <c r="X21" s="348">
        <f t="shared" si="13"/>
        <v>0</v>
      </c>
      <c r="Y21" s="312">
        <f t="shared" si="14"/>
        <v>0</v>
      </c>
      <c r="Z21" s="313">
        <f t="shared" si="15"/>
        <v>387532.68</v>
      </c>
      <c r="AA21" s="349"/>
    </row>
    <row r="22" spans="1:27" s="318" customFormat="1" ht="13.9" x14ac:dyDescent="0.4">
      <c r="A22" s="522" t="s">
        <v>349</v>
      </c>
      <c r="B22" s="554"/>
      <c r="C22" s="215"/>
      <c r="D22" s="194">
        <f>SUM(D13:D21)</f>
        <v>3055828.6799999997</v>
      </c>
      <c r="E22" s="316"/>
      <c r="F22" s="350"/>
      <c r="G22" s="315">
        <f>SUM(G13:G21)</f>
        <v>0</v>
      </c>
      <c r="H22" s="316"/>
      <c r="I22" s="350"/>
      <c r="J22" s="315">
        <f>SUM(J13:J21)</f>
        <v>0</v>
      </c>
      <c r="K22" s="316"/>
      <c r="L22" s="350"/>
      <c r="M22" s="315">
        <f>SUM(M13:M21)</f>
        <v>0</v>
      </c>
      <c r="N22" s="316"/>
      <c r="O22" s="350"/>
      <c r="P22" s="315">
        <f>SUM(P13:P21)</f>
        <v>0</v>
      </c>
      <c r="Q22" s="316"/>
      <c r="R22" s="350"/>
      <c r="S22" s="315">
        <f>SUM(S13:S21)</f>
        <v>0</v>
      </c>
      <c r="T22" s="316"/>
      <c r="U22" s="350"/>
      <c r="V22" s="315">
        <f>SUM(V13:V21)</f>
        <v>0</v>
      </c>
      <c r="W22" s="316"/>
      <c r="X22" s="351"/>
      <c r="Y22" s="315">
        <f>SUM(Y13:Y21)</f>
        <v>0</v>
      </c>
      <c r="Z22" s="424">
        <f>D22+G22+J22+M22+P22+S22+V22+Y22</f>
        <v>3055828.6799999997</v>
      </c>
    </row>
    <row r="23" spans="1:27" ht="13.9" thickBot="1" x14ac:dyDescent="0.4">
      <c r="A23" s="46"/>
      <c r="Z23" s="295"/>
    </row>
    <row r="24" spans="1:27" ht="14.25" thickBot="1" x14ac:dyDescent="0.45">
      <c r="A24" s="555" t="s">
        <v>350</v>
      </c>
      <c r="B24" s="556"/>
      <c r="C24" s="319">
        <f>Z22</f>
        <v>3055828.6799999997</v>
      </c>
      <c r="D24" s="296"/>
      <c r="E24" s="320"/>
      <c r="V24" s="307"/>
      <c r="W24" s="307"/>
      <c r="X24" s="307"/>
      <c r="Y24" s="307"/>
      <c r="Z24" s="295"/>
    </row>
    <row r="25" spans="1:27" x14ac:dyDescent="0.35">
      <c r="A25" s="46"/>
      <c r="K25" s="329"/>
      <c r="L25" s="329"/>
      <c r="Z25" s="295"/>
    </row>
    <row r="26" spans="1:27" ht="13.9" x14ac:dyDescent="0.4">
      <c r="A26" s="324" t="s">
        <v>49</v>
      </c>
      <c r="B26" s="296"/>
      <c r="K26" s="329"/>
      <c r="L26" s="329"/>
      <c r="Z26" s="295"/>
    </row>
    <row r="27" spans="1:27" ht="13.9" x14ac:dyDescent="0.4">
      <c r="A27" s="325" t="s">
        <v>101</v>
      </c>
      <c r="B27" s="326">
        <f>+IF('Participating State'!$B$15="Yes",'Participating State'!B8,0)</f>
        <v>0</v>
      </c>
      <c r="K27" s="329"/>
      <c r="L27" s="329"/>
      <c r="Z27" s="295"/>
    </row>
    <row r="28" spans="1:27" ht="13.9" x14ac:dyDescent="0.4">
      <c r="A28" s="325" t="s">
        <v>46</v>
      </c>
      <c r="B28" s="326">
        <f>+IF('Participating State'!$B$15="Yes",'Participating State'!B9,0)</f>
        <v>0</v>
      </c>
      <c r="K28" s="329"/>
      <c r="L28" s="329"/>
      <c r="Z28" s="295"/>
    </row>
    <row r="29" spans="1:27" ht="13.9" x14ac:dyDescent="0.4">
      <c r="A29" s="325" t="s">
        <v>47</v>
      </c>
      <c r="B29" s="174">
        <f>B28-B27</f>
        <v>0</v>
      </c>
      <c r="K29" s="329"/>
      <c r="L29" s="329"/>
      <c r="Z29" s="295"/>
    </row>
    <row r="30" spans="1:27" ht="13.9" x14ac:dyDescent="0.4">
      <c r="A30" s="325" t="s">
        <v>85</v>
      </c>
      <c r="B30" s="174">
        <f>IFERROR(B29/B27,0)</f>
        <v>0</v>
      </c>
      <c r="K30" s="329"/>
      <c r="L30" s="329"/>
      <c r="Z30" s="295"/>
    </row>
    <row r="31" spans="1:27" ht="13.9" x14ac:dyDescent="0.4">
      <c r="A31" s="325" t="s">
        <v>48</v>
      </c>
      <c r="B31" s="174">
        <f>B30+1</f>
        <v>1</v>
      </c>
      <c r="K31" s="329"/>
      <c r="L31" s="329"/>
      <c r="Z31" s="295"/>
    </row>
    <row r="32" spans="1:27" x14ac:dyDescent="0.35">
      <c r="A32" s="46"/>
      <c r="K32" s="329"/>
      <c r="L32" s="329"/>
      <c r="Z32" s="295"/>
    </row>
    <row r="33" spans="1:26" x14ac:dyDescent="0.35">
      <c r="A33" s="231" t="s">
        <v>27</v>
      </c>
      <c r="C33" s="352">
        <v>0</v>
      </c>
      <c r="Z33" s="295"/>
    </row>
    <row r="34" spans="1:26" x14ac:dyDescent="0.35">
      <c r="A34" s="231" t="s">
        <v>28</v>
      </c>
      <c r="C34" s="353">
        <v>0</v>
      </c>
      <c r="Z34" s="295"/>
    </row>
    <row r="35" spans="1:26" ht="13.9" thickBot="1" x14ac:dyDescent="0.4">
      <c r="A35" s="354" t="s">
        <v>103</v>
      </c>
      <c r="B35" s="333"/>
      <c r="C35" s="333"/>
      <c r="D35" s="333"/>
      <c r="E35" s="355">
        <v>0</v>
      </c>
      <c r="F35" s="333"/>
      <c r="G35" s="333"/>
      <c r="H35" s="355">
        <v>0</v>
      </c>
      <c r="I35" s="333"/>
      <c r="J35" s="333"/>
      <c r="K35" s="355">
        <v>0</v>
      </c>
      <c r="L35" s="333"/>
      <c r="M35" s="333"/>
      <c r="N35" s="355">
        <v>0</v>
      </c>
      <c r="O35" s="333"/>
      <c r="P35" s="333"/>
      <c r="Q35" s="355">
        <v>0</v>
      </c>
      <c r="R35" s="333"/>
      <c r="S35" s="333"/>
      <c r="T35" s="355">
        <v>0</v>
      </c>
      <c r="U35" s="333"/>
      <c r="V35" s="333"/>
      <c r="W35" s="355">
        <v>0</v>
      </c>
      <c r="X35" s="333"/>
      <c r="Y35" s="333"/>
      <c r="Z35" s="334"/>
    </row>
  </sheetData>
  <mergeCells count="29">
    <mergeCell ref="A1:Z1"/>
    <mergeCell ref="A3:Z3"/>
    <mergeCell ref="A19:B19"/>
    <mergeCell ref="A20:B20"/>
    <mergeCell ref="A6:Z6"/>
    <mergeCell ref="C8:D8"/>
    <mergeCell ref="E8:G8"/>
    <mergeCell ref="H8:J8"/>
    <mergeCell ref="K8:M8"/>
    <mergeCell ref="N8:P8"/>
    <mergeCell ref="Q8:S8"/>
    <mergeCell ref="T8:V8"/>
    <mergeCell ref="W8:Y8"/>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s>
  <pageMargins left="0.25" right="0.25" top="0.75" bottom="0.75" header="0.3" footer="0.3"/>
  <pageSetup paperSize="5" scale="37" fitToHeight="0" orientation="landscape" r:id="rId1"/>
  <headerFooter>
    <oddFooter>&amp;L&amp;F&amp;C&amp;A&amp;Rpage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28"/>
  <sheetViews>
    <sheetView zoomScale="85" zoomScaleNormal="85" workbookViewId="0">
      <selection activeCell="A3" sqref="A3:U3"/>
    </sheetView>
  </sheetViews>
  <sheetFormatPr defaultColWidth="9.1328125" defaultRowHeight="13.5" x14ac:dyDescent="0.35"/>
  <cols>
    <col min="1" max="1" width="51" style="1" customWidth="1"/>
    <col min="2" max="2" width="12.59765625" style="1" customWidth="1"/>
    <col min="3" max="3" width="18" style="1" bestFit="1" customWidth="1"/>
    <col min="4" max="4" width="18" style="1" customWidth="1"/>
    <col min="5" max="5" width="16.59765625" style="1" customWidth="1"/>
    <col min="6" max="6" width="12.59765625" style="1" customWidth="1"/>
    <col min="7" max="7" width="16.59765625" style="1" customWidth="1"/>
    <col min="8" max="8" width="12.59765625" style="1" customWidth="1"/>
    <col min="9" max="9" width="19.1328125" style="1" bestFit="1" customWidth="1"/>
    <col min="10" max="10" width="17.3984375" style="1" customWidth="1"/>
    <col min="11" max="11" width="16.59765625" style="1" customWidth="1"/>
    <col min="12" max="12" width="12.59765625" style="1" customWidth="1"/>
    <col min="13" max="13" width="16.59765625" style="1" customWidth="1"/>
    <col min="14" max="14" width="12.59765625" style="1" customWidth="1"/>
    <col min="15" max="15" width="16.59765625" style="1" customWidth="1"/>
    <col min="16" max="16" width="12.59765625" style="1" customWidth="1"/>
    <col min="17" max="17" width="16.59765625" style="1" customWidth="1"/>
    <col min="18" max="18" width="14.3984375" style="1" bestFit="1" customWidth="1"/>
    <col min="19" max="16384" width="9.1328125" style="1"/>
  </cols>
  <sheetData>
    <row r="1" spans="1:26" ht="15" x14ac:dyDescent="0.4">
      <c r="A1" s="456" t="s">
        <v>429</v>
      </c>
      <c r="B1" s="456"/>
      <c r="C1" s="456"/>
      <c r="D1" s="456"/>
      <c r="E1" s="456"/>
      <c r="F1" s="456"/>
      <c r="G1" s="456"/>
      <c r="H1" s="456"/>
      <c r="I1" s="456"/>
      <c r="J1" s="456"/>
      <c r="K1" s="456"/>
      <c r="L1" s="456"/>
      <c r="M1" s="456"/>
      <c r="N1" s="456"/>
      <c r="O1" s="456"/>
      <c r="P1" s="456"/>
      <c r="Q1" s="456"/>
      <c r="R1" s="419"/>
      <c r="S1" s="419"/>
      <c r="T1" s="419"/>
      <c r="U1" s="419"/>
      <c r="V1" s="419"/>
      <c r="W1" s="419"/>
      <c r="X1" s="419"/>
      <c r="Y1" s="419"/>
      <c r="Z1" s="419"/>
    </row>
    <row r="3" spans="1:26" s="335" customFormat="1" ht="40.5" customHeight="1" x14ac:dyDescent="0.5">
      <c r="A3" s="560" t="s">
        <v>351</v>
      </c>
      <c r="B3" s="560"/>
      <c r="C3" s="560"/>
      <c r="D3" s="560"/>
      <c r="E3" s="560"/>
      <c r="F3" s="560"/>
      <c r="G3" s="560"/>
      <c r="H3" s="560"/>
      <c r="I3" s="560"/>
      <c r="J3" s="560"/>
      <c r="K3" s="560"/>
      <c r="L3" s="560"/>
      <c r="M3" s="560"/>
      <c r="N3" s="560"/>
      <c r="O3" s="560"/>
      <c r="P3" s="560"/>
      <c r="Q3" s="560"/>
      <c r="R3" s="356"/>
      <c r="S3" s="357"/>
      <c r="T3" s="357"/>
    </row>
    <row r="5" spans="1:26" ht="13.9" thickBot="1" x14ac:dyDescent="0.4"/>
    <row r="6" spans="1:26" ht="14.25" customHeight="1" x14ac:dyDescent="0.4">
      <c r="A6" s="561" t="s">
        <v>292</v>
      </c>
      <c r="B6" s="562"/>
      <c r="C6" s="562"/>
      <c r="D6" s="562"/>
      <c r="E6" s="562"/>
      <c r="F6" s="562"/>
      <c r="G6" s="562"/>
      <c r="H6" s="562"/>
      <c r="I6" s="562"/>
      <c r="J6" s="562"/>
      <c r="K6" s="562"/>
      <c r="L6" s="562"/>
      <c r="M6" s="562"/>
      <c r="N6" s="562"/>
      <c r="O6" s="562"/>
      <c r="P6" s="562"/>
      <c r="Q6" s="563"/>
      <c r="R6" s="243"/>
    </row>
    <row r="7" spans="1:26" x14ac:dyDescent="0.35">
      <c r="A7" s="46"/>
      <c r="Q7" s="295"/>
      <c r="R7" s="46"/>
    </row>
    <row r="8" spans="1:26" ht="13.9" x14ac:dyDescent="0.4">
      <c r="A8" s="522"/>
      <c r="B8" s="554"/>
      <c r="C8" s="339"/>
      <c r="D8" s="564" t="s">
        <v>9</v>
      </c>
      <c r="E8" s="565"/>
      <c r="F8" s="564" t="s">
        <v>10</v>
      </c>
      <c r="G8" s="565"/>
      <c r="H8" s="564" t="s">
        <v>11</v>
      </c>
      <c r="I8" s="565"/>
      <c r="J8" s="564" t="s">
        <v>12</v>
      </c>
      <c r="K8" s="565"/>
      <c r="L8" s="564" t="s">
        <v>13</v>
      </c>
      <c r="M8" s="565"/>
      <c r="N8" s="564" t="s">
        <v>14</v>
      </c>
      <c r="O8" s="565"/>
      <c r="P8" s="564" t="s">
        <v>15</v>
      </c>
      <c r="Q8" s="566"/>
      <c r="R8" s="46"/>
    </row>
    <row r="9" spans="1:26" ht="15" hidden="1" customHeight="1" x14ac:dyDescent="0.4">
      <c r="A9" s="46"/>
      <c r="B9" s="296" t="s">
        <v>16</v>
      </c>
      <c r="C9" s="339" t="s">
        <v>17</v>
      </c>
      <c r="D9" s="338"/>
      <c r="E9" s="339"/>
      <c r="F9" s="338" t="s">
        <v>18</v>
      </c>
      <c r="G9" s="339"/>
      <c r="H9" s="338" t="s">
        <v>19</v>
      </c>
      <c r="I9" s="339"/>
      <c r="J9" s="338" t="s">
        <v>20</v>
      </c>
      <c r="K9" s="339"/>
      <c r="L9" s="338" t="s">
        <v>21</v>
      </c>
      <c r="M9" s="339"/>
      <c r="N9" s="338" t="s">
        <v>22</v>
      </c>
      <c r="O9" s="339"/>
      <c r="P9" s="338" t="s">
        <v>23</v>
      </c>
      <c r="Q9" s="295"/>
      <c r="R9" s="46"/>
    </row>
    <row r="10" spans="1:26" s="304" customFormat="1" ht="13.9" x14ac:dyDescent="0.4">
      <c r="A10" s="522"/>
      <c r="B10" s="554"/>
      <c r="C10" s="339"/>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297"/>
    </row>
    <row r="11" spans="1:26" s="359" customFormat="1" ht="13.9" x14ac:dyDescent="0.4">
      <c r="A11" s="540" t="s">
        <v>44</v>
      </c>
      <c r="B11" s="573"/>
      <c r="C11" s="542"/>
      <c r="D11" s="557">
        <f>+IF('Participating State'!$B$15="Yes",IF('Participating State'!C7&gt;0,'Participating State'!$C$21,0),0)</f>
        <v>0</v>
      </c>
      <c r="E11" s="558"/>
      <c r="F11" s="557">
        <f>+IF('Participating State'!$B$15="Yes",IF('Participating State'!E7&gt;0,'Participating State'!$C$21,0),0)</f>
        <v>0</v>
      </c>
      <c r="G11" s="558"/>
      <c r="H11" s="557">
        <f>+IF('Participating State'!$B$15="Yes",IF('Participating State'!G7&gt;0,'Participating State'!$C$21,0),0)</f>
        <v>0</v>
      </c>
      <c r="I11" s="558"/>
      <c r="J11" s="557">
        <f>+IF('Participating State'!$B$15="Yes",IF('Participating State'!I7&gt;0,'Participating State'!$C$21,0),0)</f>
        <v>0</v>
      </c>
      <c r="K11" s="558"/>
      <c r="L11" s="557">
        <f>+IF('Participating State'!$B$15="Yes",IF('Participating State'!K7&gt;0,'Participating State'!$C$21,0),0)</f>
        <v>0</v>
      </c>
      <c r="M11" s="558"/>
      <c r="N11" s="557">
        <f>+IF('Participating State'!$B$15="Yes",IF('Participating State'!M7&gt;0,'Participating State'!$C$21,0),0)</f>
        <v>0</v>
      </c>
      <c r="O11" s="558"/>
      <c r="P11" s="552">
        <f>+IF('Participating State'!$B$15="Yes",IF('Participating State'!O7&gt;0,'Participating State'!$C$21,0),0)</f>
        <v>0</v>
      </c>
      <c r="Q11" s="553"/>
      <c r="R11" s="358"/>
    </row>
    <row r="12" spans="1:26" s="294" customFormat="1" ht="23.65" x14ac:dyDescent="0.4">
      <c r="A12" s="538"/>
      <c r="B12" s="572"/>
      <c r="C12" s="339"/>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60"/>
    </row>
    <row r="13" spans="1:26" ht="13.9" x14ac:dyDescent="0.4">
      <c r="A13" s="522" t="s">
        <v>42</v>
      </c>
      <c r="B13" s="554"/>
      <c r="C13" s="523"/>
      <c r="D13" s="50">
        <v>111</v>
      </c>
      <c r="E13" s="312">
        <f>(D$11*B23)*D13</f>
        <v>0</v>
      </c>
      <c r="F13" s="29">
        <v>111</v>
      </c>
      <c r="G13" s="312">
        <f>(F13*B23)*F$11</f>
        <v>0</v>
      </c>
      <c r="H13" s="29">
        <v>111</v>
      </c>
      <c r="I13" s="312">
        <f>(H13*B23)*H$11</f>
        <v>0</v>
      </c>
      <c r="J13" s="29">
        <v>111</v>
      </c>
      <c r="K13" s="312">
        <f>(J13*B23)*J$11</f>
        <v>0</v>
      </c>
      <c r="L13" s="29">
        <v>111</v>
      </c>
      <c r="M13" s="312">
        <f>(L13*B23)*L$11</f>
        <v>0</v>
      </c>
      <c r="N13" s="29">
        <v>111</v>
      </c>
      <c r="O13" s="312">
        <f>(N13*B23)*N$11</f>
        <v>0</v>
      </c>
      <c r="P13" s="29">
        <v>111</v>
      </c>
      <c r="Q13" s="313">
        <f>(P13*B23)*P$11</f>
        <v>0</v>
      </c>
      <c r="R13" s="46"/>
      <c r="S13" s="294"/>
    </row>
    <row r="14" spans="1:26" s="318" customFormat="1" ht="13.9" x14ac:dyDescent="0.4">
      <c r="A14" s="522" t="s">
        <v>352</v>
      </c>
      <c r="B14" s="554"/>
      <c r="C14" s="523"/>
      <c r="D14" s="215"/>
      <c r="E14" s="194">
        <f>SUM(E13:E13)</f>
        <v>0</v>
      </c>
      <c r="F14" s="316"/>
      <c r="G14" s="315">
        <f>SUM(G13:G13)</f>
        <v>0</v>
      </c>
      <c r="H14" s="316"/>
      <c r="I14" s="315">
        <f>SUM(I13:I13)</f>
        <v>0</v>
      </c>
      <c r="J14" s="316"/>
      <c r="K14" s="315">
        <f>SUM(K13:K13)</f>
        <v>0</v>
      </c>
      <c r="L14" s="316"/>
      <c r="M14" s="315">
        <f>SUM(M13:M13)</f>
        <v>0</v>
      </c>
      <c r="N14" s="316"/>
      <c r="O14" s="315">
        <f>SUM(O13:O13)</f>
        <v>0</v>
      </c>
      <c r="P14" s="316"/>
      <c r="Q14" s="317">
        <f>SUM(Q13:Q13)</f>
        <v>0</v>
      </c>
      <c r="R14" s="243"/>
    </row>
    <row r="15" spans="1:26" ht="13.9" thickBot="1" x14ac:dyDescent="0.4">
      <c r="A15" s="46"/>
      <c r="C15" s="321"/>
      <c r="D15" s="321"/>
      <c r="Q15" s="295"/>
      <c r="R15" s="46"/>
    </row>
    <row r="16" spans="1:26" ht="14.25" thickBot="1" x14ac:dyDescent="0.45">
      <c r="A16" s="555" t="s">
        <v>353</v>
      </c>
      <c r="B16" s="556"/>
      <c r="C16" s="319">
        <f>SUM(E14:Q14)</f>
        <v>0</v>
      </c>
      <c r="D16" s="322"/>
      <c r="E16" s="323"/>
      <c r="Q16" s="295"/>
      <c r="R16" s="46"/>
    </row>
    <row r="17" spans="1:18" x14ac:dyDescent="0.35">
      <c r="A17" s="46"/>
      <c r="Q17" s="295"/>
      <c r="R17" s="46"/>
    </row>
    <row r="18" spans="1:18" ht="13.9" x14ac:dyDescent="0.4">
      <c r="A18" s="324" t="s">
        <v>49</v>
      </c>
      <c r="B18" s="296"/>
      <c r="Q18" s="295"/>
      <c r="R18" s="46"/>
    </row>
    <row r="19" spans="1:18" ht="13.9" x14ac:dyDescent="0.4">
      <c r="A19" s="325" t="s">
        <v>101</v>
      </c>
      <c r="B19" s="326">
        <f>+IF('Participating State'!$B$15="Yes",'Participating State'!B8,0)</f>
        <v>0</v>
      </c>
      <c r="Q19" s="295"/>
      <c r="R19" s="46"/>
    </row>
    <row r="20" spans="1:18" ht="13.9" x14ac:dyDescent="0.4">
      <c r="A20" s="325" t="s">
        <v>46</v>
      </c>
      <c r="B20" s="326">
        <f>+IF('Participating State'!$B$15="Yes",'Participating State'!B9,0)</f>
        <v>0</v>
      </c>
      <c r="Q20" s="295"/>
      <c r="R20" s="46"/>
    </row>
    <row r="21" spans="1:18" ht="13.9" x14ac:dyDescent="0.4">
      <c r="A21" s="325" t="s">
        <v>47</v>
      </c>
      <c r="B21" s="174">
        <f>B20-B19</f>
        <v>0</v>
      </c>
      <c r="Q21" s="295"/>
      <c r="R21" s="46"/>
    </row>
    <row r="22" spans="1:18" ht="13.9" x14ac:dyDescent="0.4">
      <c r="A22" s="325" t="s">
        <v>85</v>
      </c>
      <c r="B22" s="174">
        <f>IFERROR(B21/B19,0)</f>
        <v>0</v>
      </c>
      <c r="Q22" s="295"/>
      <c r="R22" s="46"/>
    </row>
    <row r="23" spans="1:18" ht="13.9" x14ac:dyDescent="0.4">
      <c r="A23" s="325" t="s">
        <v>48</v>
      </c>
      <c r="B23" s="174">
        <f>B22+1</f>
        <v>1</v>
      </c>
      <c r="Q23" s="295"/>
      <c r="R23" s="46"/>
    </row>
    <row r="24" spans="1:18" x14ac:dyDescent="0.35">
      <c r="A24" s="46"/>
      <c r="Q24" s="295"/>
      <c r="R24" s="46"/>
    </row>
    <row r="25" spans="1:18" x14ac:dyDescent="0.35">
      <c r="A25" s="231" t="s">
        <v>43</v>
      </c>
      <c r="C25" s="361">
        <v>0</v>
      </c>
      <c r="Q25" s="295"/>
      <c r="R25" s="46"/>
    </row>
    <row r="26" spans="1:18" ht="13.9" thickBot="1" x14ac:dyDescent="0.4">
      <c r="A26" s="354" t="s">
        <v>103</v>
      </c>
      <c r="B26" s="333"/>
      <c r="C26" s="333"/>
      <c r="D26" s="38">
        <v>0</v>
      </c>
      <c r="E26" s="333"/>
      <c r="F26" s="38">
        <v>0</v>
      </c>
      <c r="G26" s="333"/>
      <c r="H26" s="38">
        <v>0</v>
      </c>
      <c r="I26" s="333"/>
      <c r="J26" s="38">
        <v>0</v>
      </c>
      <c r="K26" s="333"/>
      <c r="L26" s="38">
        <v>0</v>
      </c>
      <c r="M26" s="333"/>
      <c r="N26" s="38">
        <v>0</v>
      </c>
      <c r="O26" s="333"/>
      <c r="P26" s="38">
        <v>0</v>
      </c>
      <c r="Q26" s="334"/>
      <c r="R26" s="46"/>
    </row>
    <row r="28" spans="1:18" ht="54" customHeight="1" x14ac:dyDescent="0.35">
      <c r="A28" s="571" t="s">
        <v>415</v>
      </c>
      <c r="B28" s="571"/>
      <c r="C28" s="571"/>
      <c r="D28" s="571"/>
      <c r="E28" s="571"/>
      <c r="F28" s="571"/>
      <c r="G28" s="571"/>
      <c r="H28" s="571"/>
      <c r="I28" s="571"/>
      <c r="J28" s="571"/>
      <c r="K28" s="571"/>
      <c r="L28" s="571"/>
      <c r="M28" s="571"/>
      <c r="N28" s="571"/>
      <c r="O28" s="571"/>
      <c r="P28" s="571"/>
      <c r="Q28" s="571"/>
      <c r="R28" s="124"/>
    </row>
  </sheetData>
  <mergeCells count="25">
    <mergeCell ref="A1:Q1"/>
    <mergeCell ref="A3:Q3"/>
    <mergeCell ref="A6:Q6"/>
    <mergeCell ref="A8:B8"/>
    <mergeCell ref="D8:E8"/>
    <mergeCell ref="F8:G8"/>
    <mergeCell ref="H8:I8"/>
    <mergeCell ref="J8:K8"/>
    <mergeCell ref="L8:M8"/>
    <mergeCell ref="N8:O8"/>
    <mergeCell ref="P8:Q8"/>
    <mergeCell ref="A10:B10"/>
    <mergeCell ref="A11:C11"/>
    <mergeCell ref="D11:E11"/>
    <mergeCell ref="F11:G11"/>
    <mergeCell ref="H11:I11"/>
    <mergeCell ref="A16:B16"/>
    <mergeCell ref="A28:Q28"/>
    <mergeCell ref="L11:M11"/>
    <mergeCell ref="N11:O11"/>
    <mergeCell ref="P11:Q11"/>
    <mergeCell ref="A12:B12"/>
    <mergeCell ref="A13:C13"/>
    <mergeCell ref="A14:C14"/>
    <mergeCell ref="J11:K11"/>
  </mergeCells>
  <pageMargins left="0.25" right="0.25" top="0.75" bottom="0.75" header="0.3" footer="0.3"/>
  <pageSetup paperSize="5" scale="58" fitToHeight="0" orientation="landscape" r:id="rId1"/>
  <headerFooter>
    <oddFooter>&amp;L&amp;F&amp;C&amp;A&amp;Rpage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37"/>
  <sheetViews>
    <sheetView zoomScale="85" zoomScaleNormal="85" workbookViewId="0">
      <selection activeCell="A3" sqref="A3:U3"/>
    </sheetView>
  </sheetViews>
  <sheetFormatPr defaultColWidth="9.1328125" defaultRowHeight="13.5" x14ac:dyDescent="0.35"/>
  <cols>
    <col min="1" max="1" width="46.1328125" style="1" customWidth="1"/>
    <col min="2" max="2" width="17.1328125" style="1" customWidth="1"/>
    <col min="3" max="3" width="18.3984375" style="1" bestFit="1" customWidth="1"/>
    <col min="4" max="4" width="18.3984375" style="1" customWidth="1"/>
    <col min="5" max="5" width="16.59765625" style="1" customWidth="1"/>
    <col min="6" max="6" width="15.3984375" style="1" bestFit="1" customWidth="1"/>
    <col min="7" max="7" width="16.59765625" style="1" customWidth="1"/>
    <col min="8" max="8" width="16.1328125" style="1" bestFit="1" customWidth="1"/>
    <col min="9" max="9" width="19.1328125" style="1" bestFit="1" customWidth="1"/>
    <col min="10" max="10" width="18" style="1" bestFit="1" customWidth="1"/>
    <col min="11" max="11" width="16.59765625" style="1" customWidth="1"/>
    <col min="12" max="12" width="18" style="1" customWidth="1"/>
    <col min="13" max="13" width="16.59765625" style="1" customWidth="1"/>
    <col min="14" max="14" width="18" style="1" bestFit="1" customWidth="1"/>
    <col min="15" max="17" width="16.59765625" style="1" customWidth="1"/>
    <col min="18" max="18" width="19" style="1" customWidth="1"/>
    <col min="19" max="19" width="14.3984375" style="1" bestFit="1" customWidth="1"/>
    <col min="20" max="16384" width="9.1328125" style="1"/>
  </cols>
  <sheetData>
    <row r="1" spans="1:21" ht="15" x14ac:dyDescent="0.4">
      <c r="A1" s="456" t="s">
        <v>429</v>
      </c>
      <c r="B1" s="456"/>
      <c r="C1" s="456"/>
      <c r="D1" s="456"/>
      <c r="E1" s="456"/>
      <c r="F1" s="456"/>
      <c r="G1" s="456"/>
      <c r="H1" s="456"/>
      <c r="I1" s="456"/>
      <c r="J1" s="456"/>
      <c r="K1" s="456"/>
      <c r="L1" s="456"/>
      <c r="M1" s="456"/>
      <c r="N1" s="456"/>
      <c r="O1" s="456"/>
      <c r="P1" s="456"/>
      <c r="Q1" s="456"/>
      <c r="R1" s="456"/>
    </row>
    <row r="3" spans="1:21" ht="36.75" customHeight="1" x14ac:dyDescent="0.5">
      <c r="A3" s="560" t="s">
        <v>354</v>
      </c>
      <c r="B3" s="560"/>
      <c r="C3" s="560"/>
      <c r="D3" s="560"/>
      <c r="E3" s="560"/>
      <c r="F3" s="560"/>
      <c r="G3" s="560"/>
      <c r="H3" s="560"/>
      <c r="I3" s="560"/>
      <c r="J3" s="560"/>
      <c r="K3" s="560"/>
      <c r="L3" s="560"/>
      <c r="M3" s="560"/>
      <c r="N3" s="560"/>
      <c r="O3" s="560"/>
      <c r="P3" s="560"/>
      <c r="Q3" s="560"/>
      <c r="R3" s="560"/>
      <c r="S3" s="356"/>
      <c r="T3" s="356"/>
      <c r="U3" s="356"/>
    </row>
    <row r="5" spans="1:21" ht="13.9" thickBot="1" x14ac:dyDescent="0.4"/>
    <row r="6" spans="1:21" ht="14.25" customHeight="1" x14ac:dyDescent="0.4">
      <c r="A6" s="561" t="s">
        <v>240</v>
      </c>
      <c r="B6" s="562"/>
      <c r="C6" s="562"/>
      <c r="D6" s="562"/>
      <c r="E6" s="562"/>
      <c r="F6" s="562"/>
      <c r="G6" s="562"/>
      <c r="H6" s="562"/>
      <c r="I6" s="562"/>
      <c r="J6" s="562"/>
      <c r="K6" s="562"/>
      <c r="L6" s="562"/>
      <c r="M6" s="562"/>
      <c r="N6" s="562"/>
      <c r="O6" s="562"/>
      <c r="P6" s="562"/>
      <c r="Q6" s="562"/>
      <c r="R6" s="563"/>
    </row>
    <row r="7" spans="1:21" x14ac:dyDescent="0.35">
      <c r="A7" s="46"/>
      <c r="R7" s="295"/>
    </row>
    <row r="8" spans="1:21" ht="13.9" x14ac:dyDescent="0.4">
      <c r="A8" s="46"/>
      <c r="D8" s="564" t="s">
        <v>9</v>
      </c>
      <c r="E8" s="565"/>
      <c r="F8" s="564" t="s">
        <v>10</v>
      </c>
      <c r="G8" s="565"/>
      <c r="H8" s="564" t="s">
        <v>11</v>
      </c>
      <c r="I8" s="565"/>
      <c r="J8" s="564" t="s">
        <v>12</v>
      </c>
      <c r="K8" s="565"/>
      <c r="L8" s="564" t="s">
        <v>13</v>
      </c>
      <c r="M8" s="565"/>
      <c r="N8" s="564" t="s">
        <v>14</v>
      </c>
      <c r="O8" s="565"/>
      <c r="P8" s="564" t="s">
        <v>15</v>
      </c>
      <c r="Q8" s="566"/>
      <c r="R8" s="336" t="s">
        <v>205</v>
      </c>
    </row>
    <row r="9" spans="1:21" ht="15" hidden="1" customHeight="1" x14ac:dyDescent="0.4">
      <c r="A9" s="46"/>
      <c r="B9" s="296" t="s">
        <v>16</v>
      </c>
      <c r="C9" s="338"/>
      <c r="D9" s="338"/>
      <c r="E9" s="339"/>
      <c r="F9" s="338" t="s">
        <v>18</v>
      </c>
      <c r="G9" s="339"/>
      <c r="H9" s="338" t="s">
        <v>19</v>
      </c>
      <c r="I9" s="339"/>
      <c r="J9" s="338" t="s">
        <v>20</v>
      </c>
      <c r="K9" s="339"/>
      <c r="L9" s="338" t="s">
        <v>21</v>
      </c>
      <c r="M9" s="339"/>
      <c r="N9" s="338" t="s">
        <v>22</v>
      </c>
      <c r="O9" s="339"/>
      <c r="P9" s="338" t="s">
        <v>23</v>
      </c>
      <c r="Q9" s="295"/>
      <c r="R9" s="295"/>
    </row>
    <row r="10" spans="1:21" s="304" customFormat="1" ht="13.9" x14ac:dyDescent="0.4">
      <c r="A10" s="522" t="s">
        <v>105</v>
      </c>
      <c r="B10" s="554"/>
      <c r="C10" s="554"/>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341"/>
      <c r="S10" s="1"/>
    </row>
    <row r="11" spans="1:21" s="307" customFormat="1" ht="13.9" x14ac:dyDescent="0.4">
      <c r="A11" s="522" t="s">
        <v>45</v>
      </c>
      <c r="B11" s="554"/>
      <c r="C11" s="554"/>
      <c r="D11" s="557">
        <f>+IF('Participating State'!$B$15="Yes",IF('Participating State'!C7&gt;0,'Participating State'!$C$22,0),0)</f>
        <v>0</v>
      </c>
      <c r="E11" s="558"/>
      <c r="F11" s="557">
        <f>+IF('Participating State'!$B$15="Yes",IF('Participating State'!E7&gt;0,'Participating State'!$C$22,0),0)</f>
        <v>0</v>
      </c>
      <c r="G11" s="558"/>
      <c r="H11" s="557">
        <f>+IF('Participating State'!$B$15="Yes",IF('Participating State'!G7&gt;0,'Participating State'!$C$22,0),0)</f>
        <v>0</v>
      </c>
      <c r="I11" s="558"/>
      <c r="J11" s="557">
        <f>+IF('Participating State'!$B$15="Yes",IF('Participating State'!I7&gt;0,'Participating State'!$C$22,0),0)</f>
        <v>0</v>
      </c>
      <c r="K11" s="558"/>
      <c r="L11" s="557">
        <f>+IF('Participating State'!$B$15="Yes",IF('Participating State'!K7&gt;0,'Participating State'!$C$22,0),0)</f>
        <v>0</v>
      </c>
      <c r="M11" s="558"/>
      <c r="N11" s="557">
        <f>+IF('Participating State'!$B$15="Yes",IF('Participating State'!M7&gt;0,'Participating State'!$C$22,0),0)</f>
        <v>0</v>
      </c>
      <c r="O11" s="558"/>
      <c r="P11" s="552">
        <f>+IF('Participating State'!$B$15="Yes",IF('Participating State'!O7&gt;0,'Participating State'!$C$22,0),0)</f>
        <v>0</v>
      </c>
      <c r="Q11" s="553"/>
      <c r="R11" s="344"/>
      <c r="S11" s="1"/>
    </row>
    <row r="12" spans="1:21" s="294" customFormat="1" ht="23.65" x14ac:dyDescent="0.4">
      <c r="A12" s="550" t="s">
        <v>30</v>
      </c>
      <c r="B12" s="576"/>
      <c r="C12" s="576"/>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09" t="s">
        <v>217</v>
      </c>
      <c r="S12" s="1"/>
    </row>
    <row r="13" spans="1:21" x14ac:dyDescent="0.35">
      <c r="A13" s="546" t="s">
        <v>32</v>
      </c>
      <c r="B13" s="574"/>
      <c r="C13" s="574"/>
      <c r="D13" s="113">
        <v>113.22</v>
      </c>
      <c r="E13" s="312">
        <f t="shared" ref="E13:E21" si="0">(D13*$B$31)*D$11</f>
        <v>0</v>
      </c>
      <c r="F13" s="113">
        <v>113.22</v>
      </c>
      <c r="G13" s="312">
        <f t="shared" ref="G13:G21" si="1">(F13*$B$31)*F$11</f>
        <v>0</v>
      </c>
      <c r="H13" s="113">
        <v>113.22</v>
      </c>
      <c r="I13" s="312">
        <f t="shared" ref="I13:I21" si="2">(H13*$B$31)*H$11</f>
        <v>0</v>
      </c>
      <c r="J13" s="113">
        <v>113.22</v>
      </c>
      <c r="K13" s="312">
        <f t="shared" ref="K13:K21" si="3">(J13*$B$31)*J$11</f>
        <v>0</v>
      </c>
      <c r="L13" s="113">
        <v>113.22</v>
      </c>
      <c r="M13" s="312">
        <f t="shared" ref="M13:M21" si="4">(L13*$B$31)*L$11</f>
        <v>0</v>
      </c>
      <c r="N13" s="113">
        <v>113.22</v>
      </c>
      <c r="O13" s="312">
        <f t="shared" ref="O13:O21" si="5">(N13*$B$31)*N$11</f>
        <v>0</v>
      </c>
      <c r="P13" s="113">
        <v>113.22</v>
      </c>
      <c r="Q13" s="312">
        <f t="shared" ref="Q13:Q21" si="6">(P13*$B$31)*P$11</f>
        <v>0</v>
      </c>
      <c r="R13" s="313">
        <f>E13+G13+I13+K13+M13+O13+Q13</f>
        <v>0</v>
      </c>
      <c r="T13" s="294"/>
    </row>
    <row r="14" spans="1:21" x14ac:dyDescent="0.35">
      <c r="A14" s="546" t="s">
        <v>33</v>
      </c>
      <c r="B14" s="574"/>
      <c r="C14" s="574"/>
      <c r="D14" s="29">
        <v>115.48440000000001</v>
      </c>
      <c r="E14" s="312">
        <f t="shared" si="0"/>
        <v>0</v>
      </c>
      <c r="F14" s="29">
        <v>115.48440000000001</v>
      </c>
      <c r="G14" s="312">
        <f t="shared" si="1"/>
        <v>0</v>
      </c>
      <c r="H14" s="29">
        <v>115.48440000000001</v>
      </c>
      <c r="I14" s="312">
        <f t="shared" si="2"/>
        <v>0</v>
      </c>
      <c r="J14" s="29">
        <v>115.48440000000001</v>
      </c>
      <c r="K14" s="312">
        <f t="shared" si="3"/>
        <v>0</v>
      </c>
      <c r="L14" s="29">
        <v>115.48440000000001</v>
      </c>
      <c r="M14" s="312">
        <f t="shared" si="4"/>
        <v>0</v>
      </c>
      <c r="N14" s="29">
        <v>115.48440000000001</v>
      </c>
      <c r="O14" s="312">
        <f t="shared" si="5"/>
        <v>0</v>
      </c>
      <c r="P14" s="29">
        <v>115.48440000000001</v>
      </c>
      <c r="Q14" s="312">
        <f t="shared" si="6"/>
        <v>0</v>
      </c>
      <c r="R14" s="313">
        <f t="shared" ref="R14:R22" si="7">E14+G14+I14+K14+M14+O14+Q14</f>
        <v>0</v>
      </c>
    </row>
    <row r="15" spans="1:21" x14ac:dyDescent="0.35">
      <c r="A15" s="546" t="s">
        <v>34</v>
      </c>
      <c r="B15" s="574"/>
      <c r="C15" s="574"/>
      <c r="D15" s="29">
        <v>117.79408800000002</v>
      </c>
      <c r="E15" s="312">
        <f t="shared" si="0"/>
        <v>0</v>
      </c>
      <c r="F15" s="29">
        <v>117.79408800000002</v>
      </c>
      <c r="G15" s="312">
        <f t="shared" si="1"/>
        <v>0</v>
      </c>
      <c r="H15" s="29">
        <v>117.79408800000002</v>
      </c>
      <c r="I15" s="312">
        <f t="shared" si="2"/>
        <v>0</v>
      </c>
      <c r="J15" s="29">
        <v>117.79408800000002</v>
      </c>
      <c r="K15" s="312">
        <f t="shared" si="3"/>
        <v>0</v>
      </c>
      <c r="L15" s="29">
        <v>117.79408800000002</v>
      </c>
      <c r="M15" s="312">
        <f t="shared" si="4"/>
        <v>0</v>
      </c>
      <c r="N15" s="29">
        <v>117.79408800000002</v>
      </c>
      <c r="O15" s="312">
        <f t="shared" si="5"/>
        <v>0</v>
      </c>
      <c r="P15" s="29">
        <v>117.79408800000002</v>
      </c>
      <c r="Q15" s="312">
        <f t="shared" si="6"/>
        <v>0</v>
      </c>
      <c r="R15" s="313">
        <f t="shared" si="7"/>
        <v>0</v>
      </c>
    </row>
    <row r="16" spans="1:21" x14ac:dyDescent="0.35">
      <c r="A16" s="546" t="s">
        <v>35</v>
      </c>
      <c r="B16" s="574"/>
      <c r="C16" s="574"/>
      <c r="D16" s="29">
        <v>120.14996976000002</v>
      </c>
      <c r="E16" s="312">
        <f t="shared" si="0"/>
        <v>0</v>
      </c>
      <c r="F16" s="29">
        <v>120.14996976000002</v>
      </c>
      <c r="G16" s="312">
        <f t="shared" si="1"/>
        <v>0</v>
      </c>
      <c r="H16" s="29">
        <v>120.14996976000002</v>
      </c>
      <c r="I16" s="312">
        <f t="shared" si="2"/>
        <v>0</v>
      </c>
      <c r="J16" s="29">
        <v>120.14996976000002</v>
      </c>
      <c r="K16" s="312">
        <f t="shared" si="3"/>
        <v>0</v>
      </c>
      <c r="L16" s="29">
        <v>120.14996976000002</v>
      </c>
      <c r="M16" s="312">
        <f t="shared" si="4"/>
        <v>0</v>
      </c>
      <c r="N16" s="29">
        <v>120.14996976000002</v>
      </c>
      <c r="O16" s="312">
        <f t="shared" si="5"/>
        <v>0</v>
      </c>
      <c r="P16" s="29">
        <v>120.14996976000002</v>
      </c>
      <c r="Q16" s="312">
        <f t="shared" si="6"/>
        <v>0</v>
      </c>
      <c r="R16" s="313">
        <f t="shared" si="7"/>
        <v>0</v>
      </c>
    </row>
    <row r="17" spans="1:19" x14ac:dyDescent="0.35">
      <c r="A17" s="546" t="s">
        <v>36</v>
      </c>
      <c r="B17" s="574"/>
      <c r="C17" s="574"/>
      <c r="D17" s="29">
        <v>122.55296915520002</v>
      </c>
      <c r="E17" s="312">
        <f t="shared" si="0"/>
        <v>0</v>
      </c>
      <c r="F17" s="29">
        <v>122.55296915520002</v>
      </c>
      <c r="G17" s="312">
        <f t="shared" si="1"/>
        <v>0</v>
      </c>
      <c r="H17" s="29">
        <v>122.55296915520002</v>
      </c>
      <c r="I17" s="312">
        <f t="shared" si="2"/>
        <v>0</v>
      </c>
      <c r="J17" s="29">
        <v>122.55296915520002</v>
      </c>
      <c r="K17" s="312">
        <f t="shared" si="3"/>
        <v>0</v>
      </c>
      <c r="L17" s="29">
        <v>122.55296915520002</v>
      </c>
      <c r="M17" s="312">
        <f t="shared" si="4"/>
        <v>0</v>
      </c>
      <c r="N17" s="29">
        <v>122.55296915520002</v>
      </c>
      <c r="O17" s="312">
        <f t="shared" si="5"/>
        <v>0</v>
      </c>
      <c r="P17" s="29">
        <v>122.55296915520002</v>
      </c>
      <c r="Q17" s="312">
        <f t="shared" si="6"/>
        <v>0</v>
      </c>
      <c r="R17" s="313">
        <f t="shared" si="7"/>
        <v>0</v>
      </c>
    </row>
    <row r="18" spans="1:19" x14ac:dyDescent="0.35">
      <c r="A18" s="546" t="s">
        <v>37</v>
      </c>
      <c r="B18" s="574"/>
      <c r="C18" s="574"/>
      <c r="D18" s="29">
        <v>125.00402853830401</v>
      </c>
      <c r="E18" s="312">
        <f t="shared" si="0"/>
        <v>0</v>
      </c>
      <c r="F18" s="29">
        <v>125.00402853830401</v>
      </c>
      <c r="G18" s="312">
        <f t="shared" si="1"/>
        <v>0</v>
      </c>
      <c r="H18" s="29">
        <v>125.00402853830401</v>
      </c>
      <c r="I18" s="312">
        <f t="shared" si="2"/>
        <v>0</v>
      </c>
      <c r="J18" s="29">
        <v>125.00402853830401</v>
      </c>
      <c r="K18" s="312">
        <f t="shared" si="3"/>
        <v>0</v>
      </c>
      <c r="L18" s="29">
        <v>125.00402853830401</v>
      </c>
      <c r="M18" s="312">
        <f t="shared" si="4"/>
        <v>0</v>
      </c>
      <c r="N18" s="29">
        <v>125.00402853830401</v>
      </c>
      <c r="O18" s="312">
        <f t="shared" si="5"/>
        <v>0</v>
      </c>
      <c r="P18" s="29">
        <v>125.00402853830401</v>
      </c>
      <c r="Q18" s="312">
        <f t="shared" si="6"/>
        <v>0</v>
      </c>
      <c r="R18" s="313">
        <f t="shared" si="7"/>
        <v>0</v>
      </c>
    </row>
    <row r="19" spans="1:19" x14ac:dyDescent="0.35">
      <c r="A19" s="546" t="s">
        <v>38</v>
      </c>
      <c r="B19" s="574"/>
      <c r="C19" s="574"/>
      <c r="D19" s="29">
        <v>127.5041091090701</v>
      </c>
      <c r="E19" s="312">
        <f t="shared" si="0"/>
        <v>0</v>
      </c>
      <c r="F19" s="29">
        <v>127.5041091090701</v>
      </c>
      <c r="G19" s="312">
        <f t="shared" si="1"/>
        <v>0</v>
      </c>
      <c r="H19" s="29">
        <v>127.5041091090701</v>
      </c>
      <c r="I19" s="312">
        <f t="shared" si="2"/>
        <v>0</v>
      </c>
      <c r="J19" s="29">
        <v>127.5041091090701</v>
      </c>
      <c r="K19" s="312">
        <f t="shared" si="3"/>
        <v>0</v>
      </c>
      <c r="L19" s="29">
        <v>127.5041091090701</v>
      </c>
      <c r="M19" s="312">
        <f t="shared" si="4"/>
        <v>0</v>
      </c>
      <c r="N19" s="29">
        <v>127.5041091090701</v>
      </c>
      <c r="O19" s="312">
        <f t="shared" si="5"/>
        <v>0</v>
      </c>
      <c r="P19" s="29">
        <v>127.5041091090701</v>
      </c>
      <c r="Q19" s="312">
        <f t="shared" si="6"/>
        <v>0</v>
      </c>
      <c r="R19" s="313">
        <f t="shared" si="7"/>
        <v>0</v>
      </c>
    </row>
    <row r="20" spans="1:19" x14ac:dyDescent="0.35">
      <c r="A20" s="546" t="s">
        <v>39</v>
      </c>
      <c r="B20" s="574"/>
      <c r="C20" s="574"/>
      <c r="D20" s="29">
        <v>130.0541912912515</v>
      </c>
      <c r="E20" s="312">
        <f t="shared" si="0"/>
        <v>0</v>
      </c>
      <c r="F20" s="29">
        <v>130.0541912912515</v>
      </c>
      <c r="G20" s="312">
        <f t="shared" si="1"/>
        <v>0</v>
      </c>
      <c r="H20" s="29">
        <v>130.0541912912515</v>
      </c>
      <c r="I20" s="312">
        <f t="shared" si="2"/>
        <v>0</v>
      </c>
      <c r="J20" s="29">
        <v>130.0541912912515</v>
      </c>
      <c r="K20" s="312">
        <f t="shared" si="3"/>
        <v>0</v>
      </c>
      <c r="L20" s="29">
        <v>130.0541912912515</v>
      </c>
      <c r="M20" s="312">
        <f t="shared" si="4"/>
        <v>0</v>
      </c>
      <c r="N20" s="29">
        <v>130.0541912912515</v>
      </c>
      <c r="O20" s="312">
        <f t="shared" si="5"/>
        <v>0</v>
      </c>
      <c r="P20" s="29">
        <v>130.0541912912515</v>
      </c>
      <c r="Q20" s="312">
        <f t="shared" si="6"/>
        <v>0</v>
      </c>
      <c r="R20" s="313">
        <f t="shared" si="7"/>
        <v>0</v>
      </c>
    </row>
    <row r="21" spans="1:19" x14ac:dyDescent="0.35">
      <c r="A21" s="546" t="s">
        <v>40</v>
      </c>
      <c r="B21" s="574"/>
      <c r="C21" s="574"/>
      <c r="D21" s="29">
        <v>132.65527511707654</v>
      </c>
      <c r="E21" s="312">
        <f t="shared" si="0"/>
        <v>0</v>
      </c>
      <c r="F21" s="29">
        <v>132.65527511707654</v>
      </c>
      <c r="G21" s="312">
        <f t="shared" si="1"/>
        <v>0</v>
      </c>
      <c r="H21" s="29">
        <v>132.65527511707654</v>
      </c>
      <c r="I21" s="312">
        <f t="shared" si="2"/>
        <v>0</v>
      </c>
      <c r="J21" s="29">
        <v>132.65527511707654</v>
      </c>
      <c r="K21" s="312">
        <f t="shared" si="3"/>
        <v>0</v>
      </c>
      <c r="L21" s="29">
        <v>132.65527511707654</v>
      </c>
      <c r="M21" s="312">
        <f t="shared" si="4"/>
        <v>0</v>
      </c>
      <c r="N21" s="29">
        <v>132.65527511707654</v>
      </c>
      <c r="O21" s="312">
        <f t="shared" si="5"/>
        <v>0</v>
      </c>
      <c r="P21" s="29">
        <v>132.65527511707654</v>
      </c>
      <c r="Q21" s="312">
        <f t="shared" si="6"/>
        <v>0</v>
      </c>
      <c r="R21" s="313">
        <f t="shared" si="7"/>
        <v>0</v>
      </c>
    </row>
    <row r="22" spans="1:19" s="318" customFormat="1" ht="13.9" x14ac:dyDescent="0.4">
      <c r="A22" s="522" t="s">
        <v>355</v>
      </c>
      <c r="B22" s="554"/>
      <c r="C22" s="554"/>
      <c r="D22" s="215"/>
      <c r="E22" s="194">
        <f>SUM(E13:E21)</f>
        <v>0</v>
      </c>
      <c r="F22" s="316"/>
      <c r="G22" s="315">
        <f>SUM(G13:G21)</f>
        <v>0</v>
      </c>
      <c r="H22" s="316"/>
      <c r="I22" s="315">
        <f>SUM(I13:I21)</f>
        <v>0</v>
      </c>
      <c r="J22" s="316"/>
      <c r="K22" s="315">
        <f>SUM(K13:K21)</f>
        <v>0</v>
      </c>
      <c r="L22" s="316"/>
      <c r="M22" s="315">
        <f>SUM(M13:M21)</f>
        <v>0</v>
      </c>
      <c r="N22" s="316"/>
      <c r="O22" s="315">
        <f>SUM(O13:O21)</f>
        <v>0</v>
      </c>
      <c r="P22" s="316"/>
      <c r="Q22" s="315">
        <f>SUM(Q13:Q21)</f>
        <v>0</v>
      </c>
      <c r="R22" s="362">
        <f t="shared" si="7"/>
        <v>0</v>
      </c>
      <c r="S22" s="1"/>
    </row>
    <row r="23" spans="1:19" s="318" customFormat="1" ht="14.25" thickBot="1" x14ac:dyDescent="0.45">
      <c r="A23" s="228"/>
      <c r="B23" s="296"/>
      <c r="C23" s="296"/>
      <c r="D23" s="296"/>
      <c r="E23" s="296"/>
      <c r="F23" s="296"/>
      <c r="G23" s="296"/>
      <c r="H23" s="296"/>
      <c r="I23" s="296"/>
      <c r="J23" s="296"/>
      <c r="K23" s="296"/>
      <c r="L23" s="296"/>
      <c r="M23" s="296"/>
      <c r="N23" s="296"/>
      <c r="O23" s="296"/>
      <c r="P23" s="296"/>
      <c r="Q23" s="296"/>
      <c r="R23" s="363"/>
      <c r="S23" s="1"/>
    </row>
    <row r="24" spans="1:19" s="318" customFormat="1" ht="15" customHeight="1" thickBot="1" x14ac:dyDescent="0.45">
      <c r="A24" s="555" t="s">
        <v>356</v>
      </c>
      <c r="B24" s="556"/>
      <c r="C24" s="575"/>
      <c r="D24" s="319">
        <f>R22</f>
        <v>0</v>
      </c>
      <c r="E24" s="296"/>
      <c r="F24" s="296"/>
      <c r="G24" s="296"/>
      <c r="H24" s="296"/>
      <c r="I24" s="296"/>
      <c r="J24" s="296"/>
      <c r="K24" s="296"/>
      <c r="L24" s="296"/>
      <c r="M24" s="296"/>
      <c r="N24" s="296"/>
      <c r="O24" s="296"/>
      <c r="P24" s="296"/>
      <c r="Q24" s="296"/>
      <c r="R24" s="363"/>
      <c r="S24" s="1"/>
    </row>
    <row r="25" spans="1:19" x14ac:dyDescent="0.35">
      <c r="A25" s="46"/>
      <c r="R25" s="295"/>
    </row>
    <row r="26" spans="1:19" ht="13.9" x14ac:dyDescent="0.4">
      <c r="A26" s="324" t="s">
        <v>49</v>
      </c>
      <c r="B26" s="296"/>
      <c r="R26" s="295"/>
    </row>
    <row r="27" spans="1:19" ht="13.9" x14ac:dyDescent="0.4">
      <c r="A27" s="325" t="s">
        <v>101</v>
      </c>
      <c r="B27" s="326">
        <f>+IF('Participating State'!$B$15="Yes",'Participating State'!B8,0)</f>
        <v>0</v>
      </c>
      <c r="R27" s="295"/>
    </row>
    <row r="28" spans="1:19" ht="13.9" x14ac:dyDescent="0.4">
      <c r="A28" s="325" t="s">
        <v>46</v>
      </c>
      <c r="B28" s="326">
        <f>+IF('Participating State'!$B$15="Yes",'Participating State'!B9,0)</f>
        <v>0</v>
      </c>
      <c r="R28" s="295"/>
    </row>
    <row r="29" spans="1:19" ht="13.9" x14ac:dyDescent="0.4">
      <c r="A29" s="325" t="s">
        <v>47</v>
      </c>
      <c r="B29" s="174">
        <f>B28-B27</f>
        <v>0</v>
      </c>
      <c r="R29" s="295"/>
    </row>
    <row r="30" spans="1:19" ht="13.9" x14ac:dyDescent="0.4">
      <c r="A30" s="325" t="s">
        <v>85</v>
      </c>
      <c r="B30" s="174">
        <f>IFERROR(B29/B27,0)</f>
        <v>0</v>
      </c>
      <c r="R30" s="295"/>
    </row>
    <row r="31" spans="1:19" ht="13.9" x14ac:dyDescent="0.4">
      <c r="A31" s="325" t="s">
        <v>48</v>
      </c>
      <c r="B31" s="174">
        <f>B30+1</f>
        <v>1</v>
      </c>
      <c r="R31" s="295"/>
    </row>
    <row r="32" spans="1:19" x14ac:dyDescent="0.35">
      <c r="A32" s="46"/>
      <c r="R32" s="295"/>
    </row>
    <row r="33" spans="1:18" x14ac:dyDescent="0.35">
      <c r="A33" s="231" t="s">
        <v>27</v>
      </c>
      <c r="C33" s="364">
        <v>0</v>
      </c>
      <c r="R33" s="295"/>
    </row>
    <row r="34" spans="1:18" x14ac:dyDescent="0.35">
      <c r="A34" s="231" t="s">
        <v>43</v>
      </c>
      <c r="C34" s="361">
        <v>0</v>
      </c>
      <c r="R34" s="295"/>
    </row>
    <row r="35" spans="1:18" ht="13.9" thickBot="1" x14ac:dyDescent="0.4">
      <c r="A35" s="354" t="s">
        <v>29</v>
      </c>
      <c r="B35" s="333"/>
      <c r="C35" s="333"/>
      <c r="D35" s="38">
        <v>0</v>
      </c>
      <c r="E35" s="333"/>
      <c r="F35" s="38">
        <v>0</v>
      </c>
      <c r="G35" s="333"/>
      <c r="H35" s="38">
        <v>0</v>
      </c>
      <c r="I35" s="333"/>
      <c r="J35" s="38">
        <v>0</v>
      </c>
      <c r="K35" s="333"/>
      <c r="L35" s="38">
        <v>0</v>
      </c>
      <c r="M35" s="333"/>
      <c r="N35" s="38">
        <v>0</v>
      </c>
      <c r="O35" s="333"/>
      <c r="P35" s="38">
        <v>0</v>
      </c>
      <c r="Q35" s="333"/>
      <c r="R35" s="334"/>
    </row>
    <row r="37" spans="1:18" ht="64.5" customHeight="1" x14ac:dyDescent="0.35">
      <c r="A37" s="571" t="s">
        <v>416</v>
      </c>
      <c r="B37" s="571"/>
      <c r="C37" s="571"/>
      <c r="D37" s="571"/>
      <c r="E37" s="571"/>
      <c r="F37" s="571"/>
      <c r="G37" s="571"/>
      <c r="H37" s="571"/>
      <c r="I37" s="571"/>
      <c r="J37" s="571"/>
      <c r="K37" s="571"/>
      <c r="L37" s="571"/>
      <c r="M37" s="571"/>
      <c r="N37" s="571"/>
      <c r="O37" s="571"/>
      <c r="P37" s="571"/>
      <c r="Q37" s="571"/>
      <c r="R37" s="571"/>
    </row>
  </sheetData>
  <mergeCells count="32">
    <mergeCell ref="A1:R1"/>
    <mergeCell ref="A3:R3"/>
    <mergeCell ref="A6:R6"/>
    <mergeCell ref="D8:E8"/>
    <mergeCell ref="F8:G8"/>
    <mergeCell ref="H8:I8"/>
    <mergeCell ref="J8:K8"/>
    <mergeCell ref="L8:M8"/>
    <mergeCell ref="N8:O8"/>
    <mergeCell ref="P8:Q8"/>
    <mergeCell ref="A14:C14"/>
    <mergeCell ref="A10:C10"/>
    <mergeCell ref="A11:C11"/>
    <mergeCell ref="D11:E11"/>
    <mergeCell ref="F11:G11"/>
    <mergeCell ref="L11:M11"/>
    <mergeCell ref="N11:O11"/>
    <mergeCell ref="P11:Q11"/>
    <mergeCell ref="A12:C12"/>
    <mergeCell ref="A13:C13"/>
    <mergeCell ref="H11:I11"/>
    <mergeCell ref="J11:K11"/>
    <mergeCell ref="A21:C21"/>
    <mergeCell ref="A22:C22"/>
    <mergeCell ref="A24:C24"/>
    <mergeCell ref="A37:R37"/>
    <mergeCell ref="A15:C15"/>
    <mergeCell ref="A16:C16"/>
    <mergeCell ref="A17:C17"/>
    <mergeCell ref="A18:C18"/>
    <mergeCell ref="A19:C19"/>
    <mergeCell ref="A20:C20"/>
  </mergeCells>
  <pageMargins left="0.25" right="0.25" top="0.75" bottom="0.75" header="0.3" footer="0.3"/>
  <pageSetup paperSize="5" scale="43" fitToHeight="0" orientation="landscape" r:id="rId1"/>
  <headerFooter>
    <oddFooter>&amp;L&amp;F&amp;C&amp;A&amp;Rpage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M25"/>
  <sheetViews>
    <sheetView topLeftCell="B4" zoomScale="85" zoomScaleNormal="85" workbookViewId="0">
      <selection activeCell="V25" sqref="V25"/>
    </sheetView>
  </sheetViews>
  <sheetFormatPr defaultColWidth="9.1328125" defaultRowHeight="13.5" x14ac:dyDescent="0.35"/>
  <cols>
    <col min="1" max="1" width="51.1328125" style="1" customWidth="1"/>
    <col min="2" max="2" width="16.3984375" style="1" customWidth="1"/>
    <col min="3" max="3" width="19.59765625" style="1" customWidth="1"/>
    <col min="4" max="4" width="21" style="1" customWidth="1"/>
    <col min="5" max="5" width="16.59765625" style="1" customWidth="1"/>
    <col min="6" max="6" width="23.59765625" style="1" bestFit="1" customWidth="1"/>
    <col min="7" max="7" width="16.59765625" style="1" customWidth="1"/>
    <col min="8" max="8" width="23.59765625" style="1" bestFit="1" customWidth="1"/>
    <col min="9" max="9" width="16.59765625" style="1" customWidth="1"/>
    <col min="10" max="10" width="23.86328125" style="1" customWidth="1"/>
    <col min="11" max="11" width="16.59765625" style="1" customWidth="1"/>
    <col min="12" max="12" width="23.59765625" style="1" bestFit="1" customWidth="1"/>
    <col min="13" max="13" width="16.59765625" style="1" customWidth="1"/>
    <col min="14" max="14" width="23.59765625" style="1" bestFit="1" customWidth="1"/>
    <col min="15" max="15" width="16.59765625" style="1" customWidth="1"/>
    <col min="16" max="16" width="23.59765625" style="1" bestFit="1" customWidth="1"/>
    <col min="17" max="17" width="16.59765625" style="1" customWidth="1"/>
    <col min="18" max="18" width="23.59765625" style="1" bestFit="1" customWidth="1"/>
    <col min="19" max="16384" width="9.1328125" style="1"/>
  </cols>
  <sheetData>
    <row r="1" spans="1:19" ht="15" x14ac:dyDescent="0.4">
      <c r="A1" s="456" t="s">
        <v>429</v>
      </c>
      <c r="B1" s="456"/>
      <c r="C1" s="456"/>
      <c r="D1" s="456"/>
      <c r="E1" s="456"/>
      <c r="F1" s="456"/>
      <c r="G1" s="456"/>
      <c r="H1" s="456"/>
      <c r="I1" s="456"/>
      <c r="J1" s="456"/>
      <c r="K1" s="456"/>
      <c r="L1" s="456"/>
      <c r="M1" s="456"/>
      <c r="N1" s="456"/>
      <c r="O1" s="456"/>
      <c r="P1" s="456"/>
      <c r="Q1" s="456"/>
      <c r="R1" s="456"/>
    </row>
    <row r="3" spans="1:19" s="294" customFormat="1" ht="36.75" customHeight="1" x14ac:dyDescent="0.5">
      <c r="A3" s="560" t="s">
        <v>357</v>
      </c>
      <c r="B3" s="560"/>
      <c r="C3" s="560"/>
      <c r="D3" s="560"/>
      <c r="E3" s="560"/>
      <c r="F3" s="560"/>
      <c r="G3" s="560"/>
      <c r="H3" s="560"/>
      <c r="I3" s="560"/>
      <c r="J3" s="560"/>
      <c r="K3" s="560"/>
      <c r="L3" s="560"/>
      <c r="M3" s="560"/>
      <c r="N3" s="560"/>
      <c r="O3" s="560"/>
      <c r="P3" s="560"/>
      <c r="Q3" s="560"/>
      <c r="R3" s="560"/>
    </row>
    <row r="5" spans="1:19" ht="13.9" thickBot="1" x14ac:dyDescent="0.4"/>
    <row r="6" spans="1:19" ht="13.9" x14ac:dyDescent="0.4">
      <c r="A6" s="561" t="s">
        <v>293</v>
      </c>
      <c r="B6" s="562"/>
      <c r="C6" s="562"/>
      <c r="D6" s="562"/>
      <c r="E6" s="562"/>
      <c r="F6" s="562"/>
      <c r="G6" s="562"/>
      <c r="H6" s="562"/>
      <c r="I6" s="562"/>
      <c r="J6" s="562"/>
      <c r="K6" s="562"/>
      <c r="L6" s="562"/>
      <c r="M6" s="562"/>
      <c r="N6" s="562"/>
      <c r="O6" s="562"/>
      <c r="P6" s="562"/>
      <c r="Q6" s="562"/>
      <c r="R6" s="563"/>
    </row>
    <row r="7" spans="1:19" x14ac:dyDescent="0.35">
      <c r="A7" s="46"/>
      <c r="R7" s="295"/>
    </row>
    <row r="8" spans="1:19" ht="13.9" x14ac:dyDescent="0.4">
      <c r="A8" s="46"/>
      <c r="B8" s="296" t="s">
        <v>7</v>
      </c>
      <c r="C8" s="564" t="s">
        <v>8</v>
      </c>
      <c r="D8" s="565"/>
      <c r="E8" s="564" t="s">
        <v>9</v>
      </c>
      <c r="F8" s="565"/>
      <c r="G8" s="564" t="s">
        <v>10</v>
      </c>
      <c r="H8" s="565"/>
      <c r="I8" s="564" t="s">
        <v>11</v>
      </c>
      <c r="J8" s="565"/>
      <c r="K8" s="564" t="s">
        <v>12</v>
      </c>
      <c r="L8" s="565"/>
      <c r="M8" s="564" t="s">
        <v>13</v>
      </c>
      <c r="N8" s="565"/>
      <c r="O8" s="564" t="s">
        <v>14</v>
      </c>
      <c r="P8" s="565"/>
      <c r="Q8" s="564" t="s">
        <v>15</v>
      </c>
      <c r="R8" s="566"/>
    </row>
    <row r="9" spans="1:19" s="304" customFormat="1" ht="13.9" x14ac:dyDescent="0.4">
      <c r="A9" s="297"/>
      <c r="B9" s="296" t="s">
        <v>105</v>
      </c>
      <c r="C9" s="298"/>
      <c r="D9" s="299"/>
      <c r="E9" s="300">
        <v>0</v>
      </c>
      <c r="F9" s="301">
        <v>249999</v>
      </c>
      <c r="G9" s="302">
        <v>250000</v>
      </c>
      <c r="H9" s="301">
        <v>399999</v>
      </c>
      <c r="I9" s="302">
        <v>400000</v>
      </c>
      <c r="J9" s="301">
        <v>899999</v>
      </c>
      <c r="K9" s="302">
        <v>900000</v>
      </c>
      <c r="L9" s="301">
        <v>1349999</v>
      </c>
      <c r="M9" s="302">
        <v>1350000</v>
      </c>
      <c r="N9" s="301">
        <v>1799999</v>
      </c>
      <c r="O9" s="302">
        <v>1800000</v>
      </c>
      <c r="P9" s="301">
        <v>3999999</v>
      </c>
      <c r="Q9" s="302">
        <v>4000000</v>
      </c>
      <c r="R9" s="303" t="s">
        <v>104</v>
      </c>
    </row>
    <row r="10" spans="1:19" s="307" customFormat="1" ht="13.9" x14ac:dyDescent="0.4">
      <c r="A10" s="305"/>
      <c r="B10" s="306" t="s">
        <v>106</v>
      </c>
      <c r="C10" s="298"/>
      <c r="D10" s="299"/>
      <c r="E10" s="557">
        <f>+IF('Participating State'!$B$16="Yes",'Participating State'!C7,0)</f>
        <v>0</v>
      </c>
      <c r="F10" s="558"/>
      <c r="G10" s="552">
        <f>+IF('Participating State'!$B$16="Yes",'Participating State'!E7,0)</f>
        <v>0</v>
      </c>
      <c r="H10" s="559"/>
      <c r="I10" s="552">
        <f>+IF('Participating State'!$B$16="Yes",'Participating State'!G7,0)</f>
        <v>0</v>
      </c>
      <c r="J10" s="559"/>
      <c r="K10" s="552">
        <f>+IF('Participating State'!$B$16="Yes",'Participating State'!I7,0)</f>
        <v>0</v>
      </c>
      <c r="L10" s="559"/>
      <c r="M10" s="552">
        <f>+IF('Participating State'!$B$16="Yes",'Participating State'!K7,0)</f>
        <v>0</v>
      </c>
      <c r="N10" s="559"/>
      <c r="O10" s="552">
        <f>+IF('Participating State'!$B$16="Yes",'Participating State'!M7,0)</f>
        <v>0</v>
      </c>
      <c r="P10" s="559"/>
      <c r="Q10" s="552">
        <f>+IF('Participating State'!$B$16="Yes",'Participating State'!O7,0)</f>
        <v>0</v>
      </c>
      <c r="R10" s="553"/>
      <c r="S10" s="304"/>
    </row>
    <row r="11" spans="1:19" s="294" customFormat="1" ht="13.9" x14ac:dyDescent="0.4">
      <c r="A11" s="308"/>
      <c r="C11" s="48" t="s">
        <v>24</v>
      </c>
      <c r="D11" s="48" t="s">
        <v>219</v>
      </c>
      <c r="E11" s="48" t="s">
        <v>25</v>
      </c>
      <c r="F11" s="49" t="s">
        <v>229</v>
      </c>
      <c r="G11" s="48" t="s">
        <v>25</v>
      </c>
      <c r="H11" s="49" t="s">
        <v>229</v>
      </c>
      <c r="I11" s="48" t="s">
        <v>25</v>
      </c>
      <c r="J11" s="49" t="s">
        <v>229</v>
      </c>
      <c r="K11" s="48" t="s">
        <v>25</v>
      </c>
      <c r="L11" s="49" t="s">
        <v>229</v>
      </c>
      <c r="M11" s="48" t="s">
        <v>25</v>
      </c>
      <c r="N11" s="49" t="s">
        <v>229</v>
      </c>
      <c r="O11" s="27" t="s">
        <v>25</v>
      </c>
      <c r="P11" s="49" t="s">
        <v>229</v>
      </c>
      <c r="Q11" s="48" t="s">
        <v>25</v>
      </c>
      <c r="R11" s="309" t="s">
        <v>229</v>
      </c>
    </row>
    <row r="12" spans="1:19" ht="13.9" x14ac:dyDescent="0.4">
      <c r="A12" s="522" t="s">
        <v>102</v>
      </c>
      <c r="B12" s="523"/>
      <c r="C12" s="310">
        <v>1418835.5</v>
      </c>
      <c r="D12" s="311">
        <f>C12*B22</f>
        <v>1418835.5</v>
      </c>
      <c r="E12" s="29">
        <v>5.8509000000000002</v>
      </c>
      <c r="F12" s="312">
        <f>MAX(ROUND(((E$10)*E12)*B22,2),0)</f>
        <v>0</v>
      </c>
      <c r="G12" s="29">
        <v>4.2107999999999999</v>
      </c>
      <c r="H12" s="312">
        <f>MAX(ROUND(((G$10)*G12)*B22,2),0)</f>
        <v>0</v>
      </c>
      <c r="I12" s="29">
        <v>2.1682999999999999</v>
      </c>
      <c r="J12" s="312">
        <f>MAX(ROUND(((I$10)*I12)*B22,2),0)</f>
        <v>0</v>
      </c>
      <c r="K12" s="29">
        <v>1.5791999999999999</v>
      </c>
      <c r="L12" s="312">
        <f>MAX(ROUND(((K$10)*K12)*B22,2),0)</f>
        <v>0</v>
      </c>
      <c r="M12" s="29">
        <v>1.3895999999999999</v>
      </c>
      <c r="N12" s="312">
        <f>MAX(ROUND(((M$10)*M12)*B22,2),0)</f>
        <v>0</v>
      </c>
      <c r="O12" s="29">
        <v>1.1152</v>
      </c>
      <c r="P12" s="312">
        <f>MAX(ROUND(((O$10)*O12)*B22,2),0)</f>
        <v>0</v>
      </c>
      <c r="Q12" s="29">
        <v>1.0181</v>
      </c>
      <c r="R12" s="313">
        <f>MAX(ROUND(((Q$10)*Q12)*B22,2),0)</f>
        <v>0</v>
      </c>
    </row>
    <row r="13" spans="1:19" s="318" customFormat="1" ht="13.9" x14ac:dyDescent="0.4">
      <c r="A13" s="522" t="s">
        <v>358</v>
      </c>
      <c r="B13" s="554"/>
      <c r="C13" s="314">
        <f>D12</f>
        <v>1418835.5</v>
      </c>
      <c r="D13" s="315"/>
      <c r="E13" s="316"/>
      <c r="F13" s="315">
        <f>SUM(F12:F12)</f>
        <v>0</v>
      </c>
      <c r="G13" s="316"/>
      <c r="H13" s="315">
        <f>SUM(H12:H12)</f>
        <v>0</v>
      </c>
      <c r="I13" s="316"/>
      <c r="J13" s="315">
        <f>SUM(J12:J12)</f>
        <v>0</v>
      </c>
      <c r="K13" s="316"/>
      <c r="L13" s="315">
        <f>SUM(L12:L12)</f>
        <v>0</v>
      </c>
      <c r="M13" s="316"/>
      <c r="N13" s="315">
        <f>SUM(N12:N12)</f>
        <v>0</v>
      </c>
      <c r="O13" s="316"/>
      <c r="P13" s="315">
        <f>SUM(P12:P12)</f>
        <v>0</v>
      </c>
      <c r="Q13" s="316"/>
      <c r="R13" s="317">
        <f>SUM(R12:R12)</f>
        <v>0</v>
      </c>
    </row>
    <row r="14" spans="1:19" ht="13.9" thickBot="1" x14ac:dyDescent="0.4">
      <c r="A14" s="46"/>
      <c r="R14" s="295"/>
    </row>
    <row r="15" spans="1:19" ht="14.25" thickBot="1" x14ac:dyDescent="0.45">
      <c r="A15" s="555" t="s">
        <v>359</v>
      </c>
      <c r="B15" s="556"/>
      <c r="C15" s="319">
        <f>SUM(E13:R13)+C13</f>
        <v>1418835.5</v>
      </c>
      <c r="D15" s="296"/>
      <c r="E15" s="320"/>
      <c r="F15" s="321"/>
      <c r="P15" s="307"/>
      <c r="R15" s="295"/>
    </row>
    <row r="16" spans="1:19" ht="13.9" x14ac:dyDescent="0.4">
      <c r="A16" s="228"/>
      <c r="B16" s="296"/>
      <c r="C16" s="322"/>
      <c r="D16" s="296"/>
      <c r="E16" s="323"/>
      <c r="P16" s="307"/>
      <c r="R16" s="295"/>
    </row>
    <row r="17" spans="1:39" ht="14.25" x14ac:dyDescent="0.45">
      <c r="A17" s="324" t="s">
        <v>49</v>
      </c>
      <c r="B17" s="296"/>
      <c r="C17" s="67"/>
      <c r="D17" s="296"/>
      <c r="E17" s="323"/>
      <c r="P17" s="307"/>
      <c r="R17" s="295"/>
      <c r="AM17" s="1" t="s">
        <v>100</v>
      </c>
    </row>
    <row r="18" spans="1:39" ht="13.9" x14ac:dyDescent="0.4">
      <c r="A18" s="325" t="s">
        <v>101</v>
      </c>
      <c r="B18" s="326">
        <f>+IF('Participating State'!$B$16="Yes",'Participating State'!B8,0)</f>
        <v>0</v>
      </c>
      <c r="C18" s="322"/>
      <c r="D18" s="296"/>
      <c r="E18" s="323"/>
      <c r="P18" s="307"/>
      <c r="R18" s="295"/>
    </row>
    <row r="19" spans="1:39" ht="14.25" x14ac:dyDescent="0.45">
      <c r="A19" s="325" t="s">
        <v>46</v>
      </c>
      <c r="B19" s="326">
        <f>+IF('Participating State'!$B$16="Yes",'Participating State'!B9,0)</f>
        <v>0</v>
      </c>
      <c r="C19" s="67"/>
      <c r="D19" s="296"/>
      <c r="E19" s="327"/>
      <c r="P19" s="307"/>
      <c r="R19" s="295"/>
    </row>
    <row r="20" spans="1:39" ht="13.9" x14ac:dyDescent="0.4">
      <c r="A20" s="325" t="s">
        <v>47</v>
      </c>
      <c r="B20" s="174">
        <f>B19-B18</f>
        <v>0</v>
      </c>
      <c r="C20" s="322"/>
      <c r="D20" s="296"/>
      <c r="E20" s="323"/>
      <c r="P20" s="307"/>
      <c r="R20" s="295"/>
    </row>
    <row r="21" spans="1:39" ht="13.9" x14ac:dyDescent="0.4">
      <c r="A21" s="325" t="s">
        <v>85</v>
      </c>
      <c r="B21" s="174">
        <f>IFERROR(B20/B18,0)</f>
        <v>0</v>
      </c>
      <c r="C21" s="322"/>
      <c r="D21" s="296"/>
      <c r="E21" s="323"/>
      <c r="P21" s="307"/>
      <c r="R21" s="295"/>
    </row>
    <row r="22" spans="1:39" ht="13.9" x14ac:dyDescent="0.4">
      <c r="A22" s="325" t="s">
        <v>48</v>
      </c>
      <c r="B22" s="174">
        <f>B21+1</f>
        <v>1</v>
      </c>
      <c r="C22" s="322"/>
      <c r="D22" s="296"/>
      <c r="E22" s="323"/>
      <c r="P22" s="307"/>
      <c r="R22" s="295"/>
    </row>
    <row r="23" spans="1:39" x14ac:dyDescent="0.35">
      <c r="A23" s="328"/>
      <c r="J23" s="329"/>
      <c r="R23" s="295"/>
    </row>
    <row r="24" spans="1:39" x14ac:dyDescent="0.35">
      <c r="A24" s="46" t="s">
        <v>28</v>
      </c>
      <c r="C24" s="330">
        <v>0</v>
      </c>
      <c r="I24" s="331"/>
      <c r="R24" s="295"/>
    </row>
    <row r="25" spans="1:39" ht="13.9" thickBot="1" x14ac:dyDescent="0.4">
      <c r="A25" s="332" t="s">
        <v>103</v>
      </c>
      <c r="B25" s="333"/>
      <c r="C25" s="333"/>
      <c r="D25" s="333"/>
      <c r="E25" s="38">
        <v>0</v>
      </c>
      <c r="F25" s="333"/>
      <c r="G25" s="38">
        <v>0</v>
      </c>
      <c r="H25" s="333"/>
      <c r="I25" s="38">
        <v>0</v>
      </c>
      <c r="J25" s="333"/>
      <c r="K25" s="38">
        <v>0</v>
      </c>
      <c r="L25" s="333"/>
      <c r="M25" s="38">
        <v>0</v>
      </c>
      <c r="N25" s="333"/>
      <c r="O25" s="38">
        <v>0</v>
      </c>
      <c r="P25" s="333"/>
      <c r="Q25" s="38">
        <v>0</v>
      </c>
      <c r="R25" s="334"/>
    </row>
  </sheetData>
  <mergeCells count="21">
    <mergeCell ref="A1:R1"/>
    <mergeCell ref="A3:R3"/>
    <mergeCell ref="A6:R6"/>
    <mergeCell ref="C8:D8"/>
    <mergeCell ref="E8:F8"/>
    <mergeCell ref="G8:H8"/>
    <mergeCell ref="I8:J8"/>
    <mergeCell ref="K8:L8"/>
    <mergeCell ref="M8:N8"/>
    <mergeCell ref="O8:P8"/>
    <mergeCell ref="Q8:R8"/>
    <mergeCell ref="Q10:R10"/>
    <mergeCell ref="A12:B12"/>
    <mergeCell ref="A13:B13"/>
    <mergeCell ref="A15:B15"/>
    <mergeCell ref="E10:F10"/>
    <mergeCell ref="G10:H10"/>
    <mergeCell ref="I10:J10"/>
    <mergeCell ref="K10:L10"/>
    <mergeCell ref="M10:N10"/>
    <mergeCell ref="O10:P10"/>
  </mergeCells>
  <pageMargins left="0.25" right="0.25" top="0.75" bottom="0.75" header="0.3" footer="0.3"/>
  <pageSetup paperSize="5" scale="44" fitToHeight="0" orientation="landscape" r:id="rId1"/>
  <headerFooter>
    <oddFooter>&amp;L&amp;F&amp;C&amp;A&amp;Rpage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A35"/>
  <sheetViews>
    <sheetView topLeftCell="L8" zoomScale="85" zoomScaleNormal="85" workbookViewId="0">
      <selection activeCell="V25" sqref="V25"/>
    </sheetView>
  </sheetViews>
  <sheetFormatPr defaultColWidth="9.1328125" defaultRowHeight="13.5" x14ac:dyDescent="0.35"/>
  <cols>
    <col min="1" max="1" width="53.59765625" style="1" customWidth="1"/>
    <col min="2" max="2" width="12.86328125" style="1" customWidth="1"/>
    <col min="3" max="3" width="20.1328125" style="1" customWidth="1"/>
    <col min="4" max="4" width="19.59765625" style="1" customWidth="1"/>
    <col min="5" max="5" width="12.59765625" style="1" customWidth="1"/>
    <col min="6" max="6" width="18" style="1" customWidth="1"/>
    <col min="7" max="7" width="18.59765625" style="1" customWidth="1"/>
    <col min="8" max="8" width="12.59765625" style="1" customWidth="1"/>
    <col min="9" max="9" width="16.59765625" style="1" customWidth="1"/>
    <col min="10" max="10" width="18.59765625" style="1" customWidth="1"/>
    <col min="11" max="11" width="12.59765625" style="1" customWidth="1"/>
    <col min="12" max="12" width="16.59765625" style="1" customWidth="1"/>
    <col min="13" max="13" width="18.59765625" style="1" customWidth="1"/>
    <col min="14" max="14" width="12.59765625" style="1" customWidth="1"/>
    <col min="15" max="15" width="16.59765625" style="1" customWidth="1"/>
    <col min="16" max="16" width="18.59765625" style="1" customWidth="1"/>
    <col min="17" max="17" width="12.59765625" style="1" customWidth="1"/>
    <col min="18" max="18" width="16.59765625" style="1" customWidth="1"/>
    <col min="19" max="19" width="18.59765625" style="1" customWidth="1"/>
    <col min="20" max="20" width="12.59765625" style="1" customWidth="1"/>
    <col min="21" max="21" width="16.59765625" style="1" customWidth="1"/>
    <col min="22" max="22" width="18.59765625" style="1" customWidth="1"/>
    <col min="23" max="23" width="12.59765625" style="1" customWidth="1"/>
    <col min="24" max="24" width="16.59765625" style="1" customWidth="1"/>
    <col min="25" max="26" width="18.59765625" style="1" customWidth="1"/>
    <col min="27" max="27" width="15.1328125" style="1" bestFit="1" customWidth="1"/>
    <col min="28" max="16384" width="9.1328125" style="1"/>
  </cols>
  <sheetData>
    <row r="1" spans="1:27" ht="15" x14ac:dyDescent="0.4">
      <c r="A1" s="456" t="s">
        <v>429</v>
      </c>
      <c r="B1" s="456"/>
      <c r="C1" s="456"/>
      <c r="D1" s="456"/>
      <c r="E1" s="456"/>
      <c r="F1" s="456"/>
      <c r="G1" s="456"/>
      <c r="H1" s="456"/>
      <c r="I1" s="456"/>
      <c r="J1" s="456"/>
      <c r="K1" s="456"/>
      <c r="L1" s="456"/>
      <c r="M1" s="456"/>
      <c r="N1" s="456"/>
      <c r="O1" s="456"/>
      <c r="P1" s="456"/>
      <c r="Q1" s="456"/>
      <c r="R1" s="456"/>
      <c r="S1" s="456"/>
      <c r="T1" s="456"/>
      <c r="U1" s="456"/>
      <c r="V1" s="456"/>
      <c r="W1" s="456"/>
      <c r="X1" s="456"/>
      <c r="Y1" s="456"/>
      <c r="Z1" s="456"/>
    </row>
    <row r="3" spans="1:27" ht="42.75" customHeight="1" x14ac:dyDescent="0.5">
      <c r="A3" s="560" t="s">
        <v>360</v>
      </c>
      <c r="B3" s="560"/>
      <c r="C3" s="560"/>
      <c r="D3" s="560"/>
      <c r="E3" s="560"/>
      <c r="F3" s="560"/>
      <c r="G3" s="560"/>
      <c r="H3" s="560"/>
      <c r="I3" s="560"/>
      <c r="J3" s="560"/>
      <c r="K3" s="560"/>
      <c r="L3" s="560"/>
      <c r="M3" s="560"/>
      <c r="N3" s="560"/>
      <c r="O3" s="560"/>
      <c r="P3" s="560"/>
      <c r="Q3" s="560"/>
      <c r="R3" s="560"/>
      <c r="S3" s="560"/>
      <c r="T3" s="560"/>
      <c r="U3" s="560"/>
      <c r="V3" s="560"/>
      <c r="W3" s="560"/>
      <c r="X3" s="560"/>
      <c r="Y3" s="560"/>
      <c r="Z3" s="560"/>
    </row>
    <row r="4" spans="1:27" x14ac:dyDescent="0.35">
      <c r="A4" s="335"/>
    </row>
    <row r="5" spans="1:27" ht="13.9" thickBot="1" x14ac:dyDescent="0.4"/>
    <row r="6" spans="1:27" ht="13.9" x14ac:dyDescent="0.4">
      <c r="A6" s="561" t="s">
        <v>294</v>
      </c>
      <c r="B6" s="562"/>
      <c r="C6" s="562"/>
      <c r="D6" s="562"/>
      <c r="E6" s="562"/>
      <c r="F6" s="562"/>
      <c r="G6" s="562"/>
      <c r="H6" s="562"/>
      <c r="I6" s="562"/>
      <c r="J6" s="562"/>
      <c r="K6" s="562"/>
      <c r="L6" s="562"/>
      <c r="M6" s="562"/>
      <c r="N6" s="562"/>
      <c r="O6" s="562"/>
      <c r="P6" s="562"/>
      <c r="Q6" s="562"/>
      <c r="R6" s="562"/>
      <c r="S6" s="562"/>
      <c r="T6" s="562"/>
      <c r="U6" s="562"/>
      <c r="V6" s="562"/>
      <c r="W6" s="562"/>
      <c r="X6" s="562"/>
      <c r="Y6" s="562"/>
      <c r="Z6" s="563"/>
    </row>
    <row r="7" spans="1:27" x14ac:dyDescent="0.35">
      <c r="A7" s="46"/>
      <c r="Z7" s="295"/>
    </row>
    <row r="8" spans="1:27" ht="13.9" x14ac:dyDescent="0.4">
      <c r="A8" s="46"/>
      <c r="B8" s="296" t="s">
        <v>7</v>
      </c>
      <c r="C8" s="564" t="s">
        <v>8</v>
      </c>
      <c r="D8" s="565"/>
      <c r="E8" s="564" t="s">
        <v>9</v>
      </c>
      <c r="F8" s="570"/>
      <c r="G8" s="565"/>
      <c r="H8" s="564" t="s">
        <v>10</v>
      </c>
      <c r="I8" s="570"/>
      <c r="J8" s="565"/>
      <c r="K8" s="564" t="s">
        <v>11</v>
      </c>
      <c r="L8" s="570"/>
      <c r="M8" s="565"/>
      <c r="N8" s="564" t="s">
        <v>12</v>
      </c>
      <c r="O8" s="570"/>
      <c r="P8" s="565"/>
      <c r="Q8" s="564" t="s">
        <v>13</v>
      </c>
      <c r="R8" s="570"/>
      <c r="S8" s="565"/>
      <c r="T8" s="564" t="s">
        <v>14</v>
      </c>
      <c r="U8" s="570"/>
      <c r="V8" s="565"/>
      <c r="W8" s="564" t="s">
        <v>15</v>
      </c>
      <c r="X8" s="570"/>
      <c r="Y8" s="566"/>
      <c r="Z8" s="336" t="s">
        <v>205</v>
      </c>
    </row>
    <row r="9" spans="1:27" ht="13.9" hidden="1" x14ac:dyDescent="0.4">
      <c r="A9" s="46"/>
      <c r="B9" s="296" t="s">
        <v>16</v>
      </c>
      <c r="C9" s="337"/>
      <c r="D9" s="229"/>
      <c r="E9" s="338" t="s">
        <v>17</v>
      </c>
      <c r="G9" s="339"/>
      <c r="H9" s="338" t="s">
        <v>18</v>
      </c>
      <c r="J9" s="339"/>
      <c r="K9" s="338" t="s">
        <v>19</v>
      </c>
      <c r="M9" s="339"/>
      <c r="N9" s="338" t="s">
        <v>20</v>
      </c>
      <c r="P9" s="339"/>
      <c r="Q9" s="338" t="s">
        <v>21</v>
      </c>
      <c r="S9" s="339"/>
      <c r="T9" s="338" t="s">
        <v>22</v>
      </c>
      <c r="V9" s="339"/>
      <c r="W9" s="338" t="s">
        <v>23</v>
      </c>
      <c r="Y9" s="295"/>
      <c r="Z9" s="295"/>
    </row>
    <row r="10" spans="1:27" s="304" customFormat="1" ht="13.9" x14ac:dyDescent="0.4">
      <c r="A10" s="297"/>
      <c r="B10" s="296" t="s">
        <v>105</v>
      </c>
      <c r="C10" s="298"/>
      <c r="D10" s="299"/>
      <c r="E10" s="300">
        <v>0</v>
      </c>
      <c r="F10" s="340"/>
      <c r="G10" s="301">
        <v>249999</v>
      </c>
      <c r="H10" s="302">
        <v>250000</v>
      </c>
      <c r="I10" s="340"/>
      <c r="J10" s="301">
        <v>399999</v>
      </c>
      <c r="K10" s="302">
        <v>400000</v>
      </c>
      <c r="L10" s="340"/>
      <c r="M10" s="301">
        <v>899999</v>
      </c>
      <c r="N10" s="302">
        <v>900000</v>
      </c>
      <c r="O10" s="340"/>
      <c r="P10" s="301">
        <v>1349999</v>
      </c>
      <c r="Q10" s="302">
        <v>1350000</v>
      </c>
      <c r="R10" s="340"/>
      <c r="S10" s="301">
        <v>1799999</v>
      </c>
      <c r="T10" s="302">
        <v>1800000</v>
      </c>
      <c r="U10" s="340"/>
      <c r="V10" s="301">
        <v>3999999</v>
      </c>
      <c r="W10" s="302">
        <v>4000000</v>
      </c>
      <c r="X10" s="340"/>
      <c r="Y10" s="341" t="s">
        <v>104</v>
      </c>
      <c r="Z10" s="341"/>
    </row>
    <row r="11" spans="1:27" s="307" customFormat="1" ht="13.9" x14ac:dyDescent="0.4">
      <c r="A11" s="305"/>
      <c r="B11" s="306" t="s">
        <v>106</v>
      </c>
      <c r="C11" s="342"/>
      <c r="D11" s="343"/>
      <c r="E11" s="557">
        <f>+IF('Participating State'!$B$16="Yes",'Participating State'!C7,0)</f>
        <v>0</v>
      </c>
      <c r="F11" s="569"/>
      <c r="G11" s="558"/>
      <c r="H11" s="557">
        <f>+IF('Participating State'!$B$16="Yes",'Participating State'!E7,0)</f>
        <v>0</v>
      </c>
      <c r="I11" s="569"/>
      <c r="J11" s="558"/>
      <c r="K11" s="557">
        <f>+IF('Participating State'!$B$16="Yes",'Participating State'!G7,0)</f>
        <v>0</v>
      </c>
      <c r="L11" s="569"/>
      <c r="M11" s="558"/>
      <c r="N11" s="557">
        <f>+IF('Participating State'!$B$16="Yes",'Participating State'!I7,0)</f>
        <v>0</v>
      </c>
      <c r="O11" s="569"/>
      <c r="P11" s="558"/>
      <c r="Q11" s="557">
        <f>+IF('Participating State'!$B$16="Yes",'Participating State'!K7,0)</f>
        <v>0</v>
      </c>
      <c r="R11" s="569"/>
      <c r="S11" s="558"/>
      <c r="T11" s="557">
        <f>+IF('Participating State'!$B$16="Yes",'Participating State'!M7,0)</f>
        <v>0</v>
      </c>
      <c r="U11" s="569"/>
      <c r="V11" s="558"/>
      <c r="W11" s="552">
        <f>+IF('Participating State'!$B$16="Yes",'Participating State'!O7,0)</f>
        <v>0</v>
      </c>
      <c r="X11" s="568"/>
      <c r="Y11" s="553"/>
      <c r="Z11" s="344"/>
    </row>
    <row r="12" spans="1:27" s="294" customFormat="1" ht="36" customHeight="1" x14ac:dyDescent="0.4">
      <c r="A12" s="308" t="s">
        <v>30</v>
      </c>
      <c r="C12" s="48" t="s">
        <v>31</v>
      </c>
      <c r="D12" s="49" t="s">
        <v>230</v>
      </c>
      <c r="E12" s="48" t="s">
        <v>25</v>
      </c>
      <c r="F12" s="345" t="s">
        <v>231</v>
      </c>
      <c r="G12" s="49" t="s">
        <v>444</v>
      </c>
      <c r="H12" s="48" t="s">
        <v>25</v>
      </c>
      <c r="I12" s="345" t="s">
        <v>231</v>
      </c>
      <c r="J12" s="49" t="s">
        <v>444</v>
      </c>
      <c r="K12" s="48" t="s">
        <v>25</v>
      </c>
      <c r="L12" s="345" t="s">
        <v>231</v>
      </c>
      <c r="M12" s="49" t="s">
        <v>444</v>
      </c>
      <c r="N12" s="48" t="s">
        <v>25</v>
      </c>
      <c r="O12" s="345" t="s">
        <v>231</v>
      </c>
      <c r="P12" s="49" t="s">
        <v>444</v>
      </c>
      <c r="Q12" s="48" t="s">
        <v>25</v>
      </c>
      <c r="R12" s="345" t="s">
        <v>231</v>
      </c>
      <c r="S12" s="49" t="s">
        <v>444</v>
      </c>
      <c r="T12" s="48" t="s">
        <v>25</v>
      </c>
      <c r="U12" s="345" t="s">
        <v>231</v>
      </c>
      <c r="V12" s="49" t="s">
        <v>444</v>
      </c>
      <c r="W12" s="48" t="s">
        <v>25</v>
      </c>
      <c r="X12" s="345" t="s">
        <v>231</v>
      </c>
      <c r="Y12" s="49" t="s">
        <v>444</v>
      </c>
      <c r="Z12" s="309" t="s">
        <v>445</v>
      </c>
    </row>
    <row r="13" spans="1:27" x14ac:dyDescent="0.35">
      <c r="A13" s="546" t="s">
        <v>32</v>
      </c>
      <c r="B13" s="567"/>
      <c r="C13" s="346">
        <v>80798.94</v>
      </c>
      <c r="D13" s="312">
        <f>(C13*12)*$B$31</f>
        <v>969587.28</v>
      </c>
      <c r="E13" s="347">
        <v>0.35410000000000003</v>
      </c>
      <c r="F13" s="348">
        <f t="shared" ref="F13:F21" si="0">MAX(ROUND(((E$11)*E13)*$B$31,2),0)</f>
        <v>0</v>
      </c>
      <c r="G13" s="312">
        <f>F13*12</f>
        <v>0</v>
      </c>
      <c r="H13" s="347">
        <v>0.32700000000000001</v>
      </c>
      <c r="I13" s="348">
        <f>MAX(ROUND(((H$11)*H13)*$B$31,2),0)</f>
        <v>0</v>
      </c>
      <c r="J13" s="312">
        <f>I13*12</f>
        <v>0</v>
      </c>
      <c r="K13" s="347">
        <v>0.2291</v>
      </c>
      <c r="L13" s="348">
        <f>MAX(ROUND(((K$11)*K13)*$B$31,2),0)</f>
        <v>0</v>
      </c>
      <c r="M13" s="312">
        <f>L13*12</f>
        <v>0</v>
      </c>
      <c r="N13" s="347">
        <v>0.21029999999999999</v>
      </c>
      <c r="O13" s="348">
        <f>MAX(ROUND(((N$11)*N13)*$B$31,2),0)</f>
        <v>0</v>
      </c>
      <c r="P13" s="312">
        <f>O13*12</f>
        <v>0</v>
      </c>
      <c r="Q13" s="347">
        <v>0.20660000000000001</v>
      </c>
      <c r="R13" s="348">
        <f>MAX(ROUND(((Q$11)*Q13)*$B$31,2),0)</f>
        <v>0</v>
      </c>
      <c r="S13" s="312">
        <f>R13*12</f>
        <v>0</v>
      </c>
      <c r="T13" s="347">
        <v>0.19550000000000001</v>
      </c>
      <c r="U13" s="348">
        <f>MAX(ROUND(((T$11)*T13)*$B$31,2),0)</f>
        <v>0</v>
      </c>
      <c r="V13" s="312">
        <f>U13*12</f>
        <v>0</v>
      </c>
      <c r="W13" s="347">
        <v>0.18990000000000001</v>
      </c>
      <c r="X13" s="348">
        <f>MAX(ROUND(((W$11)*W13)*$B$31,2),0)</f>
        <v>0</v>
      </c>
      <c r="Y13" s="312">
        <f>X13*12</f>
        <v>0</v>
      </c>
      <c r="Z13" s="313">
        <f>D13+G13+J13+M13+P13+S13+V13+Y13</f>
        <v>969587.28</v>
      </c>
      <c r="AA13" s="349"/>
    </row>
    <row r="14" spans="1:27" x14ac:dyDescent="0.35">
      <c r="A14" s="546" t="s">
        <v>33</v>
      </c>
      <c r="B14" s="567"/>
      <c r="C14" s="346">
        <v>81940.66</v>
      </c>
      <c r="D14" s="312">
        <f t="shared" ref="D14:D21" si="1">(C14*12)*$B$31</f>
        <v>983287.92</v>
      </c>
      <c r="E14" s="347">
        <v>0.3019</v>
      </c>
      <c r="F14" s="348">
        <f t="shared" si="0"/>
        <v>0</v>
      </c>
      <c r="G14" s="312">
        <f t="shared" ref="G14:G21" si="2">F14*12</f>
        <v>0</v>
      </c>
      <c r="H14" s="347">
        <v>0.2863</v>
      </c>
      <c r="I14" s="348">
        <f t="shared" ref="I14:I21" si="3">MAX(ROUND(((H$11)*H14)*$B$31,2),0)</f>
        <v>0</v>
      </c>
      <c r="J14" s="312">
        <f t="shared" ref="J14:J21" si="4">I14*12</f>
        <v>0</v>
      </c>
      <c r="K14" s="347">
        <v>0.19839999999999999</v>
      </c>
      <c r="L14" s="348">
        <f t="shared" ref="L14:L21" si="5">MAX(ROUND(((K$11)*K14)*$B$31,2),0)</f>
        <v>0</v>
      </c>
      <c r="M14" s="312">
        <f t="shared" ref="M14:M21" si="6">L14*12</f>
        <v>0</v>
      </c>
      <c r="N14" s="347">
        <v>0.1845</v>
      </c>
      <c r="O14" s="348">
        <f t="shared" ref="O14:O21" si="7">MAX(ROUND(((N$11)*N14)*$B$31,2),0)</f>
        <v>0</v>
      </c>
      <c r="P14" s="312">
        <f t="shared" ref="P14:P21" si="8">O14*12</f>
        <v>0</v>
      </c>
      <c r="Q14" s="347">
        <v>0.18240000000000001</v>
      </c>
      <c r="R14" s="348">
        <f t="shared" ref="R14:R21" si="9">MAX(ROUND(((Q$11)*Q14)*$B$31,2),0)</f>
        <v>0</v>
      </c>
      <c r="S14" s="312">
        <f t="shared" ref="S14:S21" si="10">R14*12</f>
        <v>0</v>
      </c>
      <c r="T14" s="347">
        <v>0.17369999999999999</v>
      </c>
      <c r="U14" s="348">
        <f t="shared" ref="U14:U21" si="11">MAX(ROUND(((T$11)*T14)*$B$31,2),0)</f>
        <v>0</v>
      </c>
      <c r="V14" s="312">
        <f t="shared" ref="V14:V21" si="12">U14*12</f>
        <v>0</v>
      </c>
      <c r="W14" s="347">
        <v>0.16919999999999999</v>
      </c>
      <c r="X14" s="348">
        <f t="shared" ref="X14:X21" si="13">MAX(ROUND(((W$11)*W14)*$B$31,2),0)</f>
        <v>0</v>
      </c>
      <c r="Y14" s="312">
        <f t="shared" ref="Y14:Y21" si="14">X14*12</f>
        <v>0</v>
      </c>
      <c r="Z14" s="313">
        <f t="shared" ref="Z14:Z21" si="15">D14+G14+J14+M14+P14+S14+V14+Y14</f>
        <v>983287.92</v>
      </c>
      <c r="AA14" s="349"/>
    </row>
    <row r="15" spans="1:27" x14ac:dyDescent="0.35">
      <c r="A15" s="546" t="s">
        <v>34</v>
      </c>
      <c r="B15" s="567"/>
      <c r="C15" s="346">
        <v>83092.2</v>
      </c>
      <c r="D15" s="312">
        <f t="shared" si="1"/>
        <v>997106.39999999991</v>
      </c>
      <c r="E15" s="347">
        <v>0.2868</v>
      </c>
      <c r="F15" s="348">
        <f t="shared" si="0"/>
        <v>0</v>
      </c>
      <c r="G15" s="312">
        <f t="shared" si="2"/>
        <v>0</v>
      </c>
      <c r="H15" s="347">
        <v>0.27579999999999999</v>
      </c>
      <c r="I15" s="348">
        <f t="shared" si="3"/>
        <v>0</v>
      </c>
      <c r="J15" s="312">
        <f t="shared" si="4"/>
        <v>0</v>
      </c>
      <c r="K15" s="347">
        <v>0.19089999999999999</v>
      </c>
      <c r="L15" s="348">
        <f t="shared" si="5"/>
        <v>0</v>
      </c>
      <c r="M15" s="312">
        <f t="shared" si="6"/>
        <v>0</v>
      </c>
      <c r="N15" s="347">
        <v>0.17829999999999999</v>
      </c>
      <c r="O15" s="348">
        <f t="shared" si="7"/>
        <v>0</v>
      </c>
      <c r="P15" s="312">
        <f t="shared" si="8"/>
        <v>0</v>
      </c>
      <c r="Q15" s="347">
        <v>0.1769</v>
      </c>
      <c r="R15" s="348">
        <f t="shared" si="9"/>
        <v>0</v>
      </c>
      <c r="S15" s="312">
        <f t="shared" si="10"/>
        <v>0</v>
      </c>
      <c r="T15" s="347">
        <v>0.16889999999999999</v>
      </c>
      <c r="U15" s="348">
        <f t="shared" si="11"/>
        <v>0</v>
      </c>
      <c r="V15" s="312">
        <f t="shared" si="12"/>
        <v>0</v>
      </c>
      <c r="W15" s="347">
        <v>0.1648</v>
      </c>
      <c r="X15" s="348">
        <f t="shared" si="13"/>
        <v>0</v>
      </c>
      <c r="Y15" s="312">
        <f t="shared" si="14"/>
        <v>0</v>
      </c>
      <c r="Z15" s="313">
        <f t="shared" si="15"/>
        <v>997106.39999999991</v>
      </c>
      <c r="AA15" s="349"/>
    </row>
    <row r="16" spans="1:27" x14ac:dyDescent="0.35">
      <c r="A16" s="546" t="s">
        <v>35</v>
      </c>
      <c r="B16" s="567"/>
      <c r="C16" s="346">
        <v>84264.72</v>
      </c>
      <c r="D16" s="312">
        <f t="shared" si="1"/>
        <v>1011176.64</v>
      </c>
      <c r="E16" s="347">
        <v>0.2722</v>
      </c>
      <c r="F16" s="348">
        <f t="shared" si="0"/>
        <v>0</v>
      </c>
      <c r="G16" s="312">
        <f t="shared" si="2"/>
        <v>0</v>
      </c>
      <c r="H16" s="347">
        <v>0.26579999999999998</v>
      </c>
      <c r="I16" s="348">
        <f t="shared" si="3"/>
        <v>0</v>
      </c>
      <c r="J16" s="312">
        <f t="shared" si="4"/>
        <v>0</v>
      </c>
      <c r="K16" s="347">
        <v>0.1837</v>
      </c>
      <c r="L16" s="348">
        <f t="shared" si="5"/>
        <v>0</v>
      </c>
      <c r="M16" s="312">
        <f t="shared" si="6"/>
        <v>0</v>
      </c>
      <c r="N16" s="347">
        <v>0.1724</v>
      </c>
      <c r="O16" s="348">
        <f t="shared" si="7"/>
        <v>0</v>
      </c>
      <c r="P16" s="312">
        <f t="shared" si="8"/>
        <v>0</v>
      </c>
      <c r="Q16" s="347">
        <v>0.17169999999999999</v>
      </c>
      <c r="R16" s="348">
        <f t="shared" si="9"/>
        <v>0</v>
      </c>
      <c r="S16" s="312">
        <f t="shared" si="10"/>
        <v>0</v>
      </c>
      <c r="T16" s="347">
        <v>0.1643</v>
      </c>
      <c r="U16" s="348">
        <f t="shared" si="11"/>
        <v>0</v>
      </c>
      <c r="V16" s="312">
        <f t="shared" si="12"/>
        <v>0</v>
      </c>
      <c r="W16" s="347">
        <v>0.16059999999999999</v>
      </c>
      <c r="X16" s="348">
        <f t="shared" si="13"/>
        <v>0</v>
      </c>
      <c r="Y16" s="312">
        <f t="shared" si="14"/>
        <v>0</v>
      </c>
      <c r="Z16" s="313">
        <f t="shared" si="15"/>
        <v>1011176.64</v>
      </c>
      <c r="AA16" s="349"/>
    </row>
    <row r="17" spans="1:27" x14ac:dyDescent="0.35">
      <c r="A17" s="546" t="s">
        <v>36</v>
      </c>
      <c r="B17" s="567"/>
      <c r="C17" s="346">
        <v>85682.96</v>
      </c>
      <c r="D17" s="312">
        <f t="shared" si="1"/>
        <v>1028195.52</v>
      </c>
      <c r="E17" s="347">
        <v>0.2586</v>
      </c>
      <c r="F17" s="348">
        <f t="shared" si="0"/>
        <v>0</v>
      </c>
      <c r="G17" s="312">
        <f t="shared" si="2"/>
        <v>0</v>
      </c>
      <c r="H17" s="347">
        <v>0.25700000000000001</v>
      </c>
      <c r="I17" s="348">
        <f t="shared" si="3"/>
        <v>0</v>
      </c>
      <c r="J17" s="312">
        <f t="shared" si="4"/>
        <v>0</v>
      </c>
      <c r="K17" s="347">
        <v>0.1772</v>
      </c>
      <c r="L17" s="348">
        <f t="shared" si="5"/>
        <v>0</v>
      </c>
      <c r="M17" s="312">
        <f t="shared" si="6"/>
        <v>0</v>
      </c>
      <c r="N17" s="347">
        <v>0.16719999999999999</v>
      </c>
      <c r="O17" s="348">
        <f t="shared" si="7"/>
        <v>0</v>
      </c>
      <c r="P17" s="312">
        <f t="shared" si="8"/>
        <v>0</v>
      </c>
      <c r="Q17" s="347">
        <v>0.1671</v>
      </c>
      <c r="R17" s="348">
        <f t="shared" si="9"/>
        <v>0</v>
      </c>
      <c r="S17" s="312">
        <f t="shared" si="10"/>
        <v>0</v>
      </c>
      <c r="T17" s="347">
        <v>0.16039999999999999</v>
      </c>
      <c r="U17" s="348">
        <f t="shared" si="11"/>
        <v>0</v>
      </c>
      <c r="V17" s="312">
        <f t="shared" si="12"/>
        <v>0</v>
      </c>
      <c r="W17" s="347">
        <v>0.15690000000000001</v>
      </c>
      <c r="X17" s="348">
        <f t="shared" si="13"/>
        <v>0</v>
      </c>
      <c r="Y17" s="312">
        <f t="shared" si="14"/>
        <v>0</v>
      </c>
      <c r="Z17" s="313">
        <f t="shared" si="15"/>
        <v>1028195.52</v>
      </c>
      <c r="AA17" s="349"/>
    </row>
    <row r="18" spans="1:27" x14ac:dyDescent="0.35">
      <c r="A18" s="546" t="s">
        <v>37</v>
      </c>
      <c r="B18" s="567"/>
      <c r="C18" s="346">
        <v>87144.3</v>
      </c>
      <c r="D18" s="312">
        <f t="shared" si="1"/>
        <v>1045731.6000000001</v>
      </c>
      <c r="E18" s="347">
        <v>0.24560000000000001</v>
      </c>
      <c r="F18" s="348">
        <f t="shared" si="0"/>
        <v>0</v>
      </c>
      <c r="G18" s="312">
        <f t="shared" si="2"/>
        <v>0</v>
      </c>
      <c r="H18" s="347">
        <v>0.24829999999999999</v>
      </c>
      <c r="I18" s="348">
        <f t="shared" si="3"/>
        <v>0</v>
      </c>
      <c r="J18" s="312">
        <f t="shared" si="4"/>
        <v>0</v>
      </c>
      <c r="K18" s="347">
        <v>0.17100000000000001</v>
      </c>
      <c r="L18" s="348">
        <f t="shared" si="5"/>
        <v>0</v>
      </c>
      <c r="M18" s="312">
        <f t="shared" si="6"/>
        <v>0</v>
      </c>
      <c r="N18" s="347">
        <v>0.16220000000000001</v>
      </c>
      <c r="O18" s="348">
        <f t="shared" si="7"/>
        <v>0</v>
      </c>
      <c r="P18" s="312">
        <f t="shared" si="8"/>
        <v>0</v>
      </c>
      <c r="Q18" s="347">
        <v>0.16270000000000001</v>
      </c>
      <c r="R18" s="348">
        <f t="shared" si="9"/>
        <v>0</v>
      </c>
      <c r="S18" s="312">
        <f t="shared" si="10"/>
        <v>0</v>
      </c>
      <c r="T18" s="347">
        <v>0.15659999999999999</v>
      </c>
      <c r="U18" s="348">
        <f t="shared" si="11"/>
        <v>0</v>
      </c>
      <c r="V18" s="312">
        <f t="shared" si="12"/>
        <v>0</v>
      </c>
      <c r="W18" s="347">
        <v>0.15340000000000001</v>
      </c>
      <c r="X18" s="348">
        <f t="shared" si="13"/>
        <v>0</v>
      </c>
      <c r="Y18" s="312">
        <f t="shared" si="14"/>
        <v>0</v>
      </c>
      <c r="Z18" s="313">
        <f t="shared" si="15"/>
        <v>1045731.6000000001</v>
      </c>
      <c r="AA18" s="349"/>
    </row>
    <row r="19" spans="1:27" x14ac:dyDescent="0.35">
      <c r="A19" s="546" t="s">
        <v>38</v>
      </c>
      <c r="B19" s="567"/>
      <c r="C19" s="346">
        <v>88630.57</v>
      </c>
      <c r="D19" s="312">
        <f t="shared" si="1"/>
        <v>1063566.8400000001</v>
      </c>
      <c r="E19" s="347">
        <v>0.23280000000000001</v>
      </c>
      <c r="F19" s="348">
        <f t="shared" si="0"/>
        <v>0</v>
      </c>
      <c r="G19" s="312">
        <f t="shared" si="2"/>
        <v>0</v>
      </c>
      <c r="H19" s="347">
        <v>0.24</v>
      </c>
      <c r="I19" s="348">
        <f t="shared" si="3"/>
        <v>0</v>
      </c>
      <c r="J19" s="312">
        <f t="shared" si="4"/>
        <v>0</v>
      </c>
      <c r="K19" s="347">
        <v>0.16500000000000001</v>
      </c>
      <c r="L19" s="348">
        <f t="shared" si="5"/>
        <v>0</v>
      </c>
      <c r="M19" s="312">
        <f t="shared" si="6"/>
        <v>0</v>
      </c>
      <c r="N19" s="347">
        <v>0.1573</v>
      </c>
      <c r="O19" s="348">
        <f t="shared" si="7"/>
        <v>0</v>
      </c>
      <c r="P19" s="312">
        <f t="shared" si="8"/>
        <v>0</v>
      </c>
      <c r="Q19" s="347">
        <v>0.15840000000000001</v>
      </c>
      <c r="R19" s="348">
        <f t="shared" si="9"/>
        <v>0</v>
      </c>
      <c r="S19" s="312">
        <f t="shared" si="10"/>
        <v>0</v>
      </c>
      <c r="T19" s="347">
        <v>0.153</v>
      </c>
      <c r="U19" s="348">
        <f t="shared" si="11"/>
        <v>0</v>
      </c>
      <c r="V19" s="312">
        <f t="shared" si="12"/>
        <v>0</v>
      </c>
      <c r="W19" s="347">
        <v>0.15010000000000001</v>
      </c>
      <c r="X19" s="348">
        <f t="shared" si="13"/>
        <v>0</v>
      </c>
      <c r="Y19" s="312">
        <f t="shared" si="14"/>
        <v>0</v>
      </c>
      <c r="Z19" s="313">
        <f t="shared" si="15"/>
        <v>1063566.8400000001</v>
      </c>
      <c r="AA19" s="349"/>
    </row>
    <row r="20" spans="1:27" x14ac:dyDescent="0.35">
      <c r="A20" s="546" t="s">
        <v>39</v>
      </c>
      <c r="B20" s="567"/>
      <c r="C20" s="346">
        <v>90143.87</v>
      </c>
      <c r="D20" s="312">
        <f t="shared" si="1"/>
        <v>1081726.44</v>
      </c>
      <c r="E20" s="347">
        <v>0.2203</v>
      </c>
      <c r="F20" s="348">
        <f t="shared" si="0"/>
        <v>0</v>
      </c>
      <c r="G20" s="312">
        <f t="shared" si="2"/>
        <v>0</v>
      </c>
      <c r="H20" s="347">
        <v>0.23200000000000001</v>
      </c>
      <c r="I20" s="348">
        <f t="shared" si="3"/>
        <v>0</v>
      </c>
      <c r="J20" s="312">
        <f t="shared" si="4"/>
        <v>0</v>
      </c>
      <c r="K20" s="347">
        <v>0.1593</v>
      </c>
      <c r="L20" s="348">
        <f t="shared" si="5"/>
        <v>0</v>
      </c>
      <c r="M20" s="312">
        <f t="shared" si="6"/>
        <v>0</v>
      </c>
      <c r="N20" s="347">
        <v>0.1527</v>
      </c>
      <c r="O20" s="348">
        <f t="shared" si="7"/>
        <v>0</v>
      </c>
      <c r="P20" s="312">
        <f t="shared" si="8"/>
        <v>0</v>
      </c>
      <c r="Q20" s="347">
        <v>0.15440000000000001</v>
      </c>
      <c r="R20" s="348">
        <f t="shared" si="9"/>
        <v>0</v>
      </c>
      <c r="S20" s="312">
        <f t="shared" si="10"/>
        <v>0</v>
      </c>
      <c r="T20" s="347">
        <v>0.14949999999999999</v>
      </c>
      <c r="U20" s="348">
        <f t="shared" si="11"/>
        <v>0</v>
      </c>
      <c r="V20" s="312">
        <f t="shared" si="12"/>
        <v>0</v>
      </c>
      <c r="W20" s="347">
        <v>0.14699999999999999</v>
      </c>
      <c r="X20" s="348">
        <f t="shared" si="13"/>
        <v>0</v>
      </c>
      <c r="Y20" s="312">
        <f t="shared" si="14"/>
        <v>0</v>
      </c>
      <c r="Z20" s="313">
        <f t="shared" si="15"/>
        <v>1081726.44</v>
      </c>
      <c r="AA20" s="349"/>
    </row>
    <row r="21" spans="1:27" x14ac:dyDescent="0.35">
      <c r="A21" s="546" t="s">
        <v>40</v>
      </c>
      <c r="B21" s="567"/>
      <c r="C21" s="346">
        <v>91764.82</v>
      </c>
      <c r="D21" s="312">
        <f t="shared" si="1"/>
        <v>1101177.8400000001</v>
      </c>
      <c r="E21" s="347">
        <v>0.2087</v>
      </c>
      <c r="F21" s="348">
        <f t="shared" si="0"/>
        <v>0</v>
      </c>
      <c r="G21" s="312">
        <f t="shared" si="2"/>
        <v>0</v>
      </c>
      <c r="H21" s="347">
        <v>0.22439999999999999</v>
      </c>
      <c r="I21" s="348">
        <f t="shared" si="3"/>
        <v>0</v>
      </c>
      <c r="J21" s="312">
        <f t="shared" si="4"/>
        <v>0</v>
      </c>
      <c r="K21" s="347">
        <v>0.15379999999999999</v>
      </c>
      <c r="L21" s="348">
        <f t="shared" si="5"/>
        <v>0</v>
      </c>
      <c r="M21" s="312">
        <f t="shared" si="6"/>
        <v>0</v>
      </c>
      <c r="N21" s="347">
        <v>0.14829999999999999</v>
      </c>
      <c r="O21" s="348">
        <f t="shared" si="7"/>
        <v>0</v>
      </c>
      <c r="P21" s="312">
        <f t="shared" si="8"/>
        <v>0</v>
      </c>
      <c r="Q21" s="347">
        <v>0.15060000000000001</v>
      </c>
      <c r="R21" s="348">
        <f t="shared" si="9"/>
        <v>0</v>
      </c>
      <c r="S21" s="312">
        <f t="shared" si="10"/>
        <v>0</v>
      </c>
      <c r="T21" s="347">
        <v>0.1464</v>
      </c>
      <c r="U21" s="348">
        <f t="shared" si="11"/>
        <v>0</v>
      </c>
      <c r="V21" s="312">
        <f t="shared" si="12"/>
        <v>0</v>
      </c>
      <c r="W21" s="347">
        <v>0.14410000000000001</v>
      </c>
      <c r="X21" s="348">
        <f t="shared" si="13"/>
        <v>0</v>
      </c>
      <c r="Y21" s="312">
        <f t="shared" si="14"/>
        <v>0</v>
      </c>
      <c r="Z21" s="313">
        <f t="shared" si="15"/>
        <v>1101177.8400000001</v>
      </c>
      <c r="AA21" s="349"/>
    </row>
    <row r="22" spans="1:27" s="318" customFormat="1" ht="13.9" x14ac:dyDescent="0.4">
      <c r="A22" s="522" t="s">
        <v>361</v>
      </c>
      <c r="B22" s="554"/>
      <c r="C22" s="215"/>
      <c r="D22" s="194">
        <f>SUM(D13:D21)</f>
        <v>9281556.4799999986</v>
      </c>
      <c r="E22" s="316"/>
      <c r="F22" s="350"/>
      <c r="G22" s="315">
        <f>SUM(G13:G21)</f>
        <v>0</v>
      </c>
      <c r="H22" s="316"/>
      <c r="I22" s="350"/>
      <c r="J22" s="315">
        <f>SUM(J13:J21)</f>
        <v>0</v>
      </c>
      <c r="K22" s="316"/>
      <c r="L22" s="350"/>
      <c r="M22" s="315">
        <f>SUM(M13:M21)</f>
        <v>0</v>
      </c>
      <c r="N22" s="316"/>
      <c r="O22" s="350"/>
      <c r="P22" s="315">
        <f>SUM(P13:P21)</f>
        <v>0</v>
      </c>
      <c r="Q22" s="316"/>
      <c r="R22" s="350"/>
      <c r="S22" s="315">
        <f>SUM(S13:S21)</f>
        <v>0</v>
      </c>
      <c r="T22" s="316"/>
      <c r="U22" s="350"/>
      <c r="V22" s="315">
        <f>SUM(V13:V21)</f>
        <v>0</v>
      </c>
      <c r="W22" s="316"/>
      <c r="X22" s="351"/>
      <c r="Y22" s="315">
        <f>SUM(Y13:Y21)</f>
        <v>0</v>
      </c>
      <c r="Z22" s="424">
        <f>D22+G22+J22+M22+P22+S22+V22+Y22</f>
        <v>9281556.4799999986</v>
      </c>
    </row>
    <row r="23" spans="1:27" ht="13.9" thickBot="1" x14ac:dyDescent="0.4">
      <c r="A23" s="46"/>
      <c r="Z23" s="295"/>
    </row>
    <row r="24" spans="1:27" ht="14.25" thickBot="1" x14ac:dyDescent="0.45">
      <c r="A24" s="555" t="s">
        <v>362</v>
      </c>
      <c r="B24" s="556"/>
      <c r="C24" s="319">
        <f>Z22</f>
        <v>9281556.4799999986</v>
      </c>
      <c r="D24" s="296"/>
      <c r="E24" s="320"/>
      <c r="V24" s="307"/>
      <c r="W24" s="307"/>
      <c r="X24" s="307"/>
      <c r="Y24" s="307"/>
      <c r="Z24" s="295"/>
    </row>
    <row r="25" spans="1:27" x14ac:dyDescent="0.35">
      <c r="A25" s="46"/>
      <c r="K25" s="329"/>
      <c r="L25" s="329"/>
      <c r="Z25" s="295"/>
    </row>
    <row r="26" spans="1:27" ht="13.9" x14ac:dyDescent="0.4">
      <c r="A26" s="324" t="s">
        <v>49</v>
      </c>
      <c r="B26" s="296"/>
      <c r="K26" s="329"/>
      <c r="L26" s="329"/>
      <c r="Z26" s="295"/>
    </row>
    <row r="27" spans="1:27" ht="13.9" x14ac:dyDescent="0.4">
      <c r="A27" s="325" t="s">
        <v>101</v>
      </c>
      <c r="B27" s="326">
        <f>+IF('Participating State'!$B$16="Yes",'Participating State'!B8,0)</f>
        <v>0</v>
      </c>
      <c r="K27" s="329"/>
      <c r="L27" s="329"/>
      <c r="Z27" s="295"/>
    </row>
    <row r="28" spans="1:27" ht="13.9" x14ac:dyDescent="0.4">
      <c r="A28" s="325" t="s">
        <v>46</v>
      </c>
      <c r="B28" s="326">
        <f>+IF('Participating State'!$B$16="Yes",'Participating State'!B9,0)</f>
        <v>0</v>
      </c>
      <c r="K28" s="329"/>
      <c r="L28" s="329"/>
      <c r="Z28" s="295"/>
    </row>
    <row r="29" spans="1:27" ht="13.9" x14ac:dyDescent="0.4">
      <c r="A29" s="325" t="s">
        <v>47</v>
      </c>
      <c r="B29" s="174">
        <f>B28-B27</f>
        <v>0</v>
      </c>
      <c r="K29" s="329"/>
      <c r="L29" s="329"/>
      <c r="Z29" s="295"/>
    </row>
    <row r="30" spans="1:27" ht="13.9" x14ac:dyDescent="0.4">
      <c r="A30" s="325" t="s">
        <v>85</v>
      </c>
      <c r="B30" s="174">
        <f>IFERROR(B29/B27,0)</f>
        <v>0</v>
      </c>
      <c r="K30" s="329"/>
      <c r="L30" s="329"/>
      <c r="Z30" s="295"/>
    </row>
    <row r="31" spans="1:27" ht="13.9" x14ac:dyDescent="0.4">
      <c r="A31" s="325" t="s">
        <v>48</v>
      </c>
      <c r="B31" s="174">
        <f>B30+1</f>
        <v>1</v>
      </c>
      <c r="K31" s="329"/>
      <c r="L31" s="329"/>
      <c r="Z31" s="295"/>
    </row>
    <row r="32" spans="1:27" x14ac:dyDescent="0.35">
      <c r="A32" s="46"/>
      <c r="K32" s="329"/>
      <c r="L32" s="329"/>
      <c r="Z32" s="295"/>
    </row>
    <row r="33" spans="1:26" x14ac:dyDescent="0.35">
      <c r="A33" s="231" t="s">
        <v>27</v>
      </c>
      <c r="C33" s="352">
        <v>0</v>
      </c>
      <c r="Z33" s="295"/>
    </row>
    <row r="34" spans="1:26" x14ac:dyDescent="0.35">
      <c r="A34" s="231" t="s">
        <v>28</v>
      </c>
      <c r="C34" s="353">
        <v>0</v>
      </c>
      <c r="Z34" s="295"/>
    </row>
    <row r="35" spans="1:26" ht="13.9" thickBot="1" x14ac:dyDescent="0.4">
      <c r="A35" s="354" t="s">
        <v>103</v>
      </c>
      <c r="B35" s="333"/>
      <c r="C35" s="333"/>
      <c r="D35" s="333"/>
      <c r="E35" s="355">
        <v>0</v>
      </c>
      <c r="F35" s="333"/>
      <c r="G35" s="333"/>
      <c r="H35" s="355">
        <v>0</v>
      </c>
      <c r="I35" s="333"/>
      <c r="J35" s="333"/>
      <c r="K35" s="355">
        <v>0</v>
      </c>
      <c r="L35" s="333"/>
      <c r="M35" s="333"/>
      <c r="N35" s="355">
        <v>0</v>
      </c>
      <c r="O35" s="333"/>
      <c r="P35" s="333"/>
      <c r="Q35" s="355">
        <v>0</v>
      </c>
      <c r="R35" s="333"/>
      <c r="S35" s="333"/>
      <c r="T35" s="355">
        <v>0</v>
      </c>
      <c r="U35" s="333"/>
      <c r="V35" s="333"/>
      <c r="W35" s="355">
        <v>0</v>
      </c>
      <c r="X35" s="333"/>
      <c r="Y35" s="333"/>
      <c r="Z35" s="334"/>
    </row>
  </sheetData>
  <mergeCells count="29">
    <mergeCell ref="A1:Z1"/>
    <mergeCell ref="A3:Z3"/>
    <mergeCell ref="A19:B19"/>
    <mergeCell ref="A20:B20"/>
    <mergeCell ref="A6:Z6"/>
    <mergeCell ref="C8:D8"/>
    <mergeCell ref="E8:G8"/>
    <mergeCell ref="H8:J8"/>
    <mergeCell ref="K8:M8"/>
    <mergeCell ref="N8:P8"/>
    <mergeCell ref="Q8:S8"/>
    <mergeCell ref="T8:V8"/>
    <mergeCell ref="W8:Y8"/>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s>
  <pageMargins left="0.25" right="0.25" top="0.75" bottom="0.75" header="0.3" footer="0.3"/>
  <pageSetup paperSize="5" scale="37" fitToHeight="0" orientation="landscape" r:id="rId1"/>
  <headerFooter>
    <oddFooter>&amp;L&amp;F&amp;C&amp;A&amp;Rpage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28"/>
  <sheetViews>
    <sheetView topLeftCell="B1" zoomScale="85" zoomScaleNormal="85" workbookViewId="0">
      <selection activeCell="V25" sqref="V25"/>
    </sheetView>
  </sheetViews>
  <sheetFormatPr defaultColWidth="9.1328125" defaultRowHeight="13.5" x14ac:dyDescent="0.35"/>
  <cols>
    <col min="1" max="1" width="50.86328125" style="1" customWidth="1"/>
    <col min="2" max="2" width="15.1328125" style="1" customWidth="1"/>
    <col min="3" max="3" width="18" style="1" bestFit="1" customWidth="1"/>
    <col min="4" max="4" width="18" style="1" customWidth="1"/>
    <col min="5" max="5" width="16.59765625" style="1" customWidth="1"/>
    <col min="6" max="6" width="12.59765625" style="1" customWidth="1"/>
    <col min="7" max="7" width="16.59765625" style="1" customWidth="1"/>
    <col min="8" max="8" width="12.59765625" style="1" customWidth="1"/>
    <col min="9" max="9" width="20" style="1" customWidth="1"/>
    <col min="10" max="10" width="17.3984375" style="1" customWidth="1"/>
    <col min="11" max="11" width="16.59765625" style="1" customWidth="1"/>
    <col min="12" max="12" width="12.59765625" style="1" customWidth="1"/>
    <col min="13" max="13" width="16.59765625" style="1" customWidth="1"/>
    <col min="14" max="14" width="12.59765625" style="1" customWidth="1"/>
    <col min="15" max="15" width="16.59765625" style="1" customWidth="1"/>
    <col min="16" max="16" width="12.59765625" style="1" customWidth="1"/>
    <col min="17" max="17" width="16.59765625" style="1" customWidth="1"/>
    <col min="18" max="18" width="14.3984375" style="1" bestFit="1" customWidth="1"/>
    <col min="19" max="16384" width="9.1328125" style="1"/>
  </cols>
  <sheetData>
    <row r="1" spans="1:26" ht="15" x14ac:dyDescent="0.4">
      <c r="A1" s="456" t="s">
        <v>429</v>
      </c>
      <c r="B1" s="456"/>
      <c r="C1" s="456"/>
      <c r="D1" s="456"/>
      <c r="E1" s="456"/>
      <c r="F1" s="456"/>
      <c r="G1" s="456"/>
      <c r="H1" s="456"/>
      <c r="I1" s="456"/>
      <c r="J1" s="456"/>
      <c r="K1" s="456"/>
      <c r="L1" s="456"/>
      <c r="M1" s="456"/>
      <c r="N1" s="456"/>
      <c r="O1" s="456"/>
      <c r="P1" s="456"/>
      <c r="Q1" s="456"/>
      <c r="R1" s="419"/>
      <c r="S1" s="419"/>
      <c r="T1" s="419"/>
      <c r="U1" s="419"/>
      <c r="V1" s="419"/>
      <c r="W1" s="419"/>
      <c r="X1" s="419"/>
      <c r="Y1" s="419"/>
      <c r="Z1" s="419"/>
    </row>
    <row r="3" spans="1:26" s="335" customFormat="1" ht="40.5" customHeight="1" x14ac:dyDescent="0.5">
      <c r="A3" s="560" t="s">
        <v>363</v>
      </c>
      <c r="B3" s="560"/>
      <c r="C3" s="560"/>
      <c r="D3" s="560"/>
      <c r="E3" s="560"/>
      <c r="F3" s="560"/>
      <c r="G3" s="560"/>
      <c r="H3" s="560"/>
      <c r="I3" s="560"/>
      <c r="J3" s="560"/>
      <c r="K3" s="560"/>
      <c r="L3" s="560"/>
      <c r="M3" s="560"/>
      <c r="N3" s="560"/>
      <c r="O3" s="560"/>
      <c r="P3" s="560"/>
      <c r="Q3" s="560"/>
      <c r="R3" s="356"/>
      <c r="S3" s="357"/>
      <c r="T3" s="357"/>
    </row>
    <row r="5" spans="1:26" ht="13.9" thickBot="1" x14ac:dyDescent="0.4"/>
    <row r="6" spans="1:26" ht="14.25" customHeight="1" x14ac:dyDescent="0.4">
      <c r="A6" s="561" t="s">
        <v>295</v>
      </c>
      <c r="B6" s="562"/>
      <c r="C6" s="562"/>
      <c r="D6" s="562"/>
      <c r="E6" s="562"/>
      <c r="F6" s="562"/>
      <c r="G6" s="562"/>
      <c r="H6" s="562"/>
      <c r="I6" s="562"/>
      <c r="J6" s="562"/>
      <c r="K6" s="562"/>
      <c r="L6" s="562"/>
      <c r="M6" s="562"/>
      <c r="N6" s="562"/>
      <c r="O6" s="562"/>
      <c r="P6" s="562"/>
      <c r="Q6" s="563"/>
      <c r="R6" s="243"/>
    </row>
    <row r="7" spans="1:26" x14ac:dyDescent="0.35">
      <c r="A7" s="46"/>
      <c r="Q7" s="295"/>
      <c r="R7" s="46"/>
    </row>
    <row r="8" spans="1:26" ht="13.9" x14ac:dyDescent="0.4">
      <c r="A8" s="522"/>
      <c r="B8" s="554"/>
      <c r="C8" s="339"/>
      <c r="D8" s="564" t="s">
        <v>9</v>
      </c>
      <c r="E8" s="565"/>
      <c r="F8" s="564" t="s">
        <v>10</v>
      </c>
      <c r="G8" s="565"/>
      <c r="H8" s="564" t="s">
        <v>11</v>
      </c>
      <c r="I8" s="565"/>
      <c r="J8" s="564" t="s">
        <v>12</v>
      </c>
      <c r="K8" s="565"/>
      <c r="L8" s="564" t="s">
        <v>13</v>
      </c>
      <c r="M8" s="565"/>
      <c r="N8" s="564" t="s">
        <v>14</v>
      </c>
      <c r="O8" s="565"/>
      <c r="P8" s="564" t="s">
        <v>15</v>
      </c>
      <c r="Q8" s="566"/>
      <c r="R8" s="46"/>
    </row>
    <row r="9" spans="1:26" ht="15" hidden="1" customHeight="1" x14ac:dyDescent="0.4">
      <c r="A9" s="46"/>
      <c r="B9" s="296" t="s">
        <v>16</v>
      </c>
      <c r="C9" s="339" t="s">
        <v>17</v>
      </c>
      <c r="D9" s="338"/>
      <c r="E9" s="339"/>
      <c r="F9" s="338" t="s">
        <v>18</v>
      </c>
      <c r="G9" s="339"/>
      <c r="H9" s="338" t="s">
        <v>19</v>
      </c>
      <c r="I9" s="339"/>
      <c r="J9" s="338" t="s">
        <v>20</v>
      </c>
      <c r="K9" s="339"/>
      <c r="L9" s="338" t="s">
        <v>21</v>
      </c>
      <c r="M9" s="339"/>
      <c r="N9" s="338" t="s">
        <v>22</v>
      </c>
      <c r="O9" s="339"/>
      <c r="P9" s="338" t="s">
        <v>23</v>
      </c>
      <c r="Q9" s="295"/>
      <c r="R9" s="46"/>
    </row>
    <row r="10" spans="1:26" s="304" customFormat="1" ht="13.9" x14ac:dyDescent="0.4">
      <c r="A10" s="522"/>
      <c r="B10" s="554"/>
      <c r="C10" s="339"/>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297"/>
    </row>
    <row r="11" spans="1:26" s="359" customFormat="1" ht="13.9" x14ac:dyDescent="0.4">
      <c r="A11" s="540" t="s">
        <v>44</v>
      </c>
      <c r="B11" s="573"/>
      <c r="C11" s="542"/>
      <c r="D11" s="557">
        <f>+IF('Participating State'!$B$16="Yes",IF('Participating State'!C7&gt;0,'Participating State'!$D$21,0),0)</f>
        <v>0</v>
      </c>
      <c r="E11" s="558"/>
      <c r="F11" s="557">
        <f>+IF('Participating State'!$B$16="Yes",IF('Participating State'!E7&gt;0,'Participating State'!$D$21,0),0)</f>
        <v>0</v>
      </c>
      <c r="G11" s="558"/>
      <c r="H11" s="557">
        <f>+IF('Participating State'!$B$16="Yes",IF('Participating State'!G7&gt;0,'Participating State'!$D$21,0),0)</f>
        <v>0</v>
      </c>
      <c r="I11" s="558"/>
      <c r="J11" s="557">
        <f>+IF('Participating State'!$B$16="Yes",IF('Participating State'!I7&gt;0,'Participating State'!$D$21,0),0)</f>
        <v>0</v>
      </c>
      <c r="K11" s="558"/>
      <c r="L11" s="557">
        <f>+IF('Participating State'!$B$16="Yes",IF('Participating State'!K7&gt;0,'Participating State'!$D$21,0),0)</f>
        <v>0</v>
      </c>
      <c r="M11" s="558"/>
      <c r="N11" s="557">
        <f>+IF('Participating State'!$B$16="Yes",IF('Participating State'!M7&gt;0,'Participating State'!$D$21,0),0)</f>
        <v>0</v>
      </c>
      <c r="O11" s="558"/>
      <c r="P11" s="552">
        <f>+IF('Participating State'!$B$16="Yes",IF('Participating State'!O7&gt;0,'Participating State'!$D$21,0),0)</f>
        <v>0</v>
      </c>
      <c r="Q11" s="553"/>
      <c r="R11" s="358"/>
    </row>
    <row r="12" spans="1:26" s="294" customFormat="1" ht="23.65" x14ac:dyDescent="0.4">
      <c r="A12" s="538"/>
      <c r="B12" s="572"/>
      <c r="C12" s="339"/>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60"/>
    </row>
    <row r="13" spans="1:26" ht="13.9" x14ac:dyDescent="0.4">
      <c r="A13" s="522" t="s">
        <v>42</v>
      </c>
      <c r="B13" s="554"/>
      <c r="C13" s="523"/>
      <c r="D13" s="50">
        <v>111</v>
      </c>
      <c r="E13" s="312">
        <f>(D$11*B23)*D13</f>
        <v>0</v>
      </c>
      <c r="F13" s="29">
        <v>111</v>
      </c>
      <c r="G13" s="312">
        <f>(F13*B23)*F$11</f>
        <v>0</v>
      </c>
      <c r="H13" s="29">
        <v>111</v>
      </c>
      <c r="I13" s="312">
        <f>(H13*B23)*H$11</f>
        <v>0</v>
      </c>
      <c r="J13" s="29">
        <v>111</v>
      </c>
      <c r="K13" s="312">
        <f>(J13*B23)*J$11</f>
        <v>0</v>
      </c>
      <c r="L13" s="29">
        <v>111</v>
      </c>
      <c r="M13" s="312">
        <f>(L13*B23)*L$11</f>
        <v>0</v>
      </c>
      <c r="N13" s="29">
        <v>111</v>
      </c>
      <c r="O13" s="312">
        <f>(N13*B23)*N$11</f>
        <v>0</v>
      </c>
      <c r="P13" s="29">
        <v>111</v>
      </c>
      <c r="Q13" s="313">
        <f>(P13*B23)*P$11</f>
        <v>0</v>
      </c>
      <c r="R13" s="46"/>
      <c r="S13" s="294"/>
    </row>
    <row r="14" spans="1:26" s="318" customFormat="1" ht="13.9" x14ac:dyDescent="0.4">
      <c r="A14" s="522" t="s">
        <v>364</v>
      </c>
      <c r="B14" s="554"/>
      <c r="C14" s="523"/>
      <c r="D14" s="215"/>
      <c r="E14" s="194">
        <f>SUM(E13:E13)</f>
        <v>0</v>
      </c>
      <c r="F14" s="316"/>
      <c r="G14" s="315">
        <f>SUM(G13:G13)</f>
        <v>0</v>
      </c>
      <c r="H14" s="316"/>
      <c r="I14" s="315">
        <f>SUM(I13:I13)</f>
        <v>0</v>
      </c>
      <c r="J14" s="316"/>
      <c r="K14" s="315">
        <f>SUM(K13:K13)</f>
        <v>0</v>
      </c>
      <c r="L14" s="316"/>
      <c r="M14" s="315">
        <f>SUM(M13:M13)</f>
        <v>0</v>
      </c>
      <c r="N14" s="316"/>
      <c r="O14" s="315">
        <f>SUM(O13:O13)</f>
        <v>0</v>
      </c>
      <c r="P14" s="316"/>
      <c r="Q14" s="317">
        <f>SUM(Q13:Q13)</f>
        <v>0</v>
      </c>
      <c r="R14" s="243"/>
    </row>
    <row r="15" spans="1:26" ht="13.9" thickBot="1" x14ac:dyDescent="0.4">
      <c r="A15" s="46"/>
      <c r="C15" s="321"/>
      <c r="D15" s="321"/>
      <c r="Q15" s="295"/>
      <c r="R15" s="46"/>
    </row>
    <row r="16" spans="1:26" ht="14.25" thickBot="1" x14ac:dyDescent="0.45">
      <c r="A16" s="555" t="s">
        <v>365</v>
      </c>
      <c r="B16" s="556"/>
      <c r="C16" s="319">
        <f>SUM(E14:Q14)</f>
        <v>0</v>
      </c>
      <c r="D16" s="322"/>
      <c r="E16" s="323"/>
      <c r="Q16" s="295"/>
      <c r="R16" s="46"/>
    </row>
    <row r="17" spans="1:18" x14ac:dyDescent="0.35">
      <c r="A17" s="46"/>
      <c r="Q17" s="295"/>
      <c r="R17" s="46"/>
    </row>
    <row r="18" spans="1:18" ht="13.9" x14ac:dyDescent="0.4">
      <c r="A18" s="324" t="s">
        <v>49</v>
      </c>
      <c r="B18" s="296"/>
      <c r="Q18" s="295"/>
      <c r="R18" s="46"/>
    </row>
    <row r="19" spans="1:18" ht="13.9" x14ac:dyDescent="0.4">
      <c r="A19" s="325" t="s">
        <v>101</v>
      </c>
      <c r="B19" s="326">
        <f>+IF('Participating State'!$B$16="Yes",'Participating State'!B8,0)</f>
        <v>0</v>
      </c>
      <c r="Q19" s="295"/>
      <c r="R19" s="46"/>
    </row>
    <row r="20" spans="1:18" ht="13.9" x14ac:dyDescent="0.4">
      <c r="A20" s="325" t="s">
        <v>46</v>
      </c>
      <c r="B20" s="326">
        <f>+IF('Participating State'!$B$16="Yes",'Participating State'!B9,0)</f>
        <v>0</v>
      </c>
      <c r="Q20" s="295"/>
      <c r="R20" s="46"/>
    </row>
    <row r="21" spans="1:18" ht="13.9" x14ac:dyDescent="0.4">
      <c r="A21" s="325" t="s">
        <v>47</v>
      </c>
      <c r="B21" s="174">
        <f>B20-B19</f>
        <v>0</v>
      </c>
      <c r="Q21" s="295"/>
      <c r="R21" s="46"/>
    </row>
    <row r="22" spans="1:18" ht="13.9" x14ac:dyDescent="0.4">
      <c r="A22" s="325" t="s">
        <v>85</v>
      </c>
      <c r="B22" s="174">
        <f>IFERROR(B21/B19,0)</f>
        <v>0</v>
      </c>
      <c r="Q22" s="295"/>
      <c r="R22" s="46"/>
    </row>
    <row r="23" spans="1:18" ht="13.9" x14ac:dyDescent="0.4">
      <c r="A23" s="325" t="s">
        <v>48</v>
      </c>
      <c r="B23" s="174">
        <f>B22+1</f>
        <v>1</v>
      </c>
      <c r="Q23" s="295"/>
      <c r="R23" s="46"/>
    </row>
    <row r="24" spans="1:18" x14ac:dyDescent="0.35">
      <c r="A24" s="46"/>
      <c r="Q24" s="295"/>
      <c r="R24" s="46"/>
    </row>
    <row r="25" spans="1:18" x14ac:dyDescent="0.35">
      <c r="A25" s="231" t="s">
        <v>43</v>
      </c>
      <c r="C25" s="361">
        <v>0</v>
      </c>
      <c r="Q25" s="295"/>
      <c r="R25" s="46"/>
    </row>
    <row r="26" spans="1:18" ht="13.9" thickBot="1" x14ac:dyDescent="0.4">
      <c r="A26" s="354" t="s">
        <v>103</v>
      </c>
      <c r="B26" s="333"/>
      <c r="C26" s="333"/>
      <c r="D26" s="38">
        <v>0</v>
      </c>
      <c r="E26" s="333"/>
      <c r="F26" s="38">
        <v>0</v>
      </c>
      <c r="G26" s="333"/>
      <c r="H26" s="38">
        <v>0</v>
      </c>
      <c r="I26" s="333"/>
      <c r="J26" s="38">
        <v>0</v>
      </c>
      <c r="K26" s="333"/>
      <c r="L26" s="38">
        <v>0</v>
      </c>
      <c r="M26" s="333"/>
      <c r="N26" s="38">
        <v>0</v>
      </c>
      <c r="O26" s="333"/>
      <c r="P26" s="38">
        <v>0</v>
      </c>
      <c r="Q26" s="334"/>
      <c r="R26" s="46"/>
    </row>
    <row r="28" spans="1:18" ht="54" customHeight="1" x14ac:dyDescent="0.35">
      <c r="A28" s="571" t="s">
        <v>417</v>
      </c>
      <c r="B28" s="571"/>
      <c r="C28" s="571"/>
      <c r="D28" s="571"/>
      <c r="E28" s="571"/>
      <c r="F28" s="571"/>
      <c r="G28" s="571"/>
      <c r="H28" s="571"/>
      <c r="I28" s="571"/>
      <c r="J28" s="571"/>
      <c r="K28" s="571"/>
      <c r="L28" s="571"/>
      <c r="M28" s="571"/>
      <c r="N28" s="571"/>
      <c r="O28" s="571"/>
      <c r="P28" s="571"/>
      <c r="Q28" s="571"/>
      <c r="R28" s="124"/>
    </row>
  </sheetData>
  <mergeCells count="25">
    <mergeCell ref="A1:Q1"/>
    <mergeCell ref="A3:Q3"/>
    <mergeCell ref="A6:Q6"/>
    <mergeCell ref="A8:B8"/>
    <mergeCell ref="D8:E8"/>
    <mergeCell ref="F8:G8"/>
    <mergeCell ref="H8:I8"/>
    <mergeCell ref="J8:K8"/>
    <mergeCell ref="L8:M8"/>
    <mergeCell ref="N8:O8"/>
    <mergeCell ref="P8:Q8"/>
    <mergeCell ref="A10:B10"/>
    <mergeCell ref="A11:C11"/>
    <mergeCell ref="D11:E11"/>
    <mergeCell ref="F11:G11"/>
    <mergeCell ref="H11:I11"/>
    <mergeCell ref="A16:B16"/>
    <mergeCell ref="A28:Q28"/>
    <mergeCell ref="L11:M11"/>
    <mergeCell ref="N11:O11"/>
    <mergeCell ref="P11:Q11"/>
    <mergeCell ref="A12:B12"/>
    <mergeCell ref="A13:C13"/>
    <mergeCell ref="A14:C14"/>
    <mergeCell ref="J11:K11"/>
  </mergeCells>
  <pageMargins left="0.25" right="0.25" top="0.75" bottom="0.75" header="0.3" footer="0.3"/>
  <pageSetup paperSize="5" scale="57" fitToHeight="0" orientation="landscape" r:id="rId1"/>
  <headerFooter>
    <oddFooter>&amp;L&amp;F&amp;C&amp;A&amp;Rpage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37"/>
  <sheetViews>
    <sheetView zoomScale="85" zoomScaleNormal="85" workbookViewId="0">
      <selection activeCell="V25" sqref="V25"/>
    </sheetView>
  </sheetViews>
  <sheetFormatPr defaultColWidth="9.1328125" defaultRowHeight="13.5" x14ac:dyDescent="0.35"/>
  <cols>
    <col min="1" max="1" width="63.3984375" style="1" customWidth="1"/>
    <col min="2" max="2" width="14.86328125" style="1" customWidth="1"/>
    <col min="3" max="3" width="18.3984375" style="1" bestFit="1" customWidth="1"/>
    <col min="4" max="4" width="18.3984375" style="1" customWidth="1"/>
    <col min="5" max="5" width="16.59765625" style="1" customWidth="1"/>
    <col min="6" max="6" width="15.3984375" style="1" bestFit="1" customWidth="1"/>
    <col min="7" max="7" width="16.59765625" style="1" customWidth="1"/>
    <col min="8" max="8" width="16.1328125" style="1" bestFit="1" customWidth="1"/>
    <col min="9" max="9" width="19.1328125" style="1" bestFit="1" customWidth="1"/>
    <col min="10" max="10" width="18" style="1" bestFit="1" customWidth="1"/>
    <col min="11" max="11" width="16.59765625" style="1" customWidth="1"/>
    <col min="12" max="12" width="18" style="1" customWidth="1"/>
    <col min="13" max="13" width="16.59765625" style="1" customWidth="1"/>
    <col min="14" max="14" width="18" style="1" bestFit="1" customWidth="1"/>
    <col min="15" max="17" width="16.59765625" style="1" customWidth="1"/>
    <col min="18" max="18" width="18.3984375" style="1" customWidth="1"/>
    <col min="19" max="19" width="14.3984375" style="1" bestFit="1" customWidth="1"/>
    <col min="20" max="16384" width="9.1328125" style="1"/>
  </cols>
  <sheetData>
    <row r="1" spans="1:21" ht="15" x14ac:dyDescent="0.4">
      <c r="A1" s="456" t="s">
        <v>429</v>
      </c>
      <c r="B1" s="456"/>
      <c r="C1" s="456"/>
      <c r="D1" s="456"/>
      <c r="E1" s="456"/>
      <c r="F1" s="456"/>
      <c r="G1" s="456"/>
      <c r="H1" s="456"/>
      <c r="I1" s="456"/>
      <c r="J1" s="456"/>
      <c r="K1" s="456"/>
      <c r="L1" s="456"/>
      <c r="M1" s="456"/>
      <c r="N1" s="456"/>
      <c r="O1" s="456"/>
      <c r="P1" s="456"/>
      <c r="Q1" s="456"/>
      <c r="R1" s="456"/>
    </row>
    <row r="3" spans="1:21" ht="36.75" customHeight="1" x14ac:dyDescent="0.5">
      <c r="A3" s="560" t="s">
        <v>366</v>
      </c>
      <c r="B3" s="560"/>
      <c r="C3" s="560"/>
      <c r="D3" s="560"/>
      <c r="E3" s="560"/>
      <c r="F3" s="560"/>
      <c r="G3" s="560"/>
      <c r="H3" s="560"/>
      <c r="I3" s="560"/>
      <c r="J3" s="560"/>
      <c r="K3" s="560"/>
      <c r="L3" s="560"/>
      <c r="M3" s="560"/>
      <c r="N3" s="560"/>
      <c r="O3" s="560"/>
      <c r="P3" s="560"/>
      <c r="Q3" s="560"/>
      <c r="R3" s="560"/>
      <c r="S3" s="356"/>
      <c r="T3" s="356"/>
      <c r="U3" s="356"/>
    </row>
    <row r="5" spans="1:21" ht="13.9" thickBot="1" x14ac:dyDescent="0.4"/>
    <row r="6" spans="1:21" ht="14.25" customHeight="1" x14ac:dyDescent="0.4">
      <c r="A6" s="561" t="s">
        <v>245</v>
      </c>
      <c r="B6" s="562"/>
      <c r="C6" s="562"/>
      <c r="D6" s="562"/>
      <c r="E6" s="562"/>
      <c r="F6" s="562"/>
      <c r="G6" s="562"/>
      <c r="H6" s="562"/>
      <c r="I6" s="562"/>
      <c r="J6" s="562"/>
      <c r="K6" s="562"/>
      <c r="L6" s="562"/>
      <c r="M6" s="562"/>
      <c r="N6" s="562"/>
      <c r="O6" s="562"/>
      <c r="P6" s="562"/>
      <c r="Q6" s="562"/>
      <c r="R6" s="563"/>
    </row>
    <row r="7" spans="1:21" x14ac:dyDescent="0.35">
      <c r="A7" s="46"/>
      <c r="R7" s="295"/>
    </row>
    <row r="8" spans="1:21" ht="13.9" x14ac:dyDescent="0.4">
      <c r="A8" s="46"/>
      <c r="D8" s="564" t="s">
        <v>9</v>
      </c>
      <c r="E8" s="565"/>
      <c r="F8" s="564" t="s">
        <v>10</v>
      </c>
      <c r="G8" s="565"/>
      <c r="H8" s="564" t="s">
        <v>11</v>
      </c>
      <c r="I8" s="565"/>
      <c r="J8" s="564" t="s">
        <v>12</v>
      </c>
      <c r="K8" s="565"/>
      <c r="L8" s="564" t="s">
        <v>13</v>
      </c>
      <c r="M8" s="565"/>
      <c r="N8" s="564" t="s">
        <v>14</v>
      </c>
      <c r="O8" s="565"/>
      <c r="P8" s="564" t="s">
        <v>15</v>
      </c>
      <c r="Q8" s="566"/>
      <c r="R8" s="336" t="s">
        <v>205</v>
      </c>
    </row>
    <row r="9" spans="1:21" ht="15" hidden="1" customHeight="1" x14ac:dyDescent="0.4">
      <c r="A9" s="46"/>
      <c r="B9" s="296" t="s">
        <v>16</v>
      </c>
      <c r="C9" s="338"/>
      <c r="D9" s="338"/>
      <c r="E9" s="339"/>
      <c r="F9" s="338" t="s">
        <v>18</v>
      </c>
      <c r="G9" s="339"/>
      <c r="H9" s="338" t="s">
        <v>19</v>
      </c>
      <c r="I9" s="339"/>
      <c r="J9" s="338" t="s">
        <v>20</v>
      </c>
      <c r="K9" s="339"/>
      <c r="L9" s="338" t="s">
        <v>21</v>
      </c>
      <c r="M9" s="339"/>
      <c r="N9" s="338" t="s">
        <v>22</v>
      </c>
      <c r="O9" s="339"/>
      <c r="P9" s="338" t="s">
        <v>23</v>
      </c>
      <c r="Q9" s="295"/>
      <c r="R9" s="295"/>
    </row>
    <row r="10" spans="1:21" s="304" customFormat="1" ht="13.9" x14ac:dyDescent="0.4">
      <c r="A10" s="522" t="s">
        <v>105</v>
      </c>
      <c r="B10" s="554"/>
      <c r="C10" s="554"/>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341"/>
      <c r="S10" s="1"/>
    </row>
    <row r="11" spans="1:21" s="307" customFormat="1" ht="13.9" x14ac:dyDescent="0.4">
      <c r="A11" s="522" t="s">
        <v>45</v>
      </c>
      <c r="B11" s="554"/>
      <c r="C11" s="554"/>
      <c r="D11" s="557">
        <f>+IF('Participating State'!$B$16="Yes",IF('Participating State'!C7&gt;0,'Participating State'!$D$22,0),0)</f>
        <v>0</v>
      </c>
      <c r="E11" s="558"/>
      <c r="F11" s="557">
        <f>+IF('Participating State'!$B$16="Yes",IF('Participating State'!E7&gt;0,'Participating State'!$D$22,0),0)</f>
        <v>0</v>
      </c>
      <c r="G11" s="558"/>
      <c r="H11" s="557">
        <f>+IF('Participating State'!$B$16="Yes",IF('Participating State'!G7&gt;0,'Participating State'!$D$22,0),0)</f>
        <v>0</v>
      </c>
      <c r="I11" s="558"/>
      <c r="J11" s="557">
        <f>+IF('Participating State'!$B$16="Yes",IF('Participating State'!I7&gt;0,'Participating State'!$D$22,0),0)</f>
        <v>0</v>
      </c>
      <c r="K11" s="558"/>
      <c r="L11" s="557">
        <f>+IF('Participating State'!$B$16="Yes",IF('Participating State'!K7&gt;0,'Participating State'!$D$22,0),0)</f>
        <v>0</v>
      </c>
      <c r="M11" s="558"/>
      <c r="N11" s="557">
        <f>+IF('Participating State'!$B$16="Yes",IF('Participating State'!M7&gt;0,'Participating State'!$D$22,0),0)</f>
        <v>0</v>
      </c>
      <c r="O11" s="558"/>
      <c r="P11" s="552">
        <f>+IF('Participating State'!$B$16="Yes",IF('Participating State'!O7&gt;0,'Participating State'!$D$22,0),0)</f>
        <v>0</v>
      </c>
      <c r="Q11" s="553"/>
      <c r="R11" s="344"/>
      <c r="S11" s="1"/>
    </row>
    <row r="12" spans="1:21" s="294" customFormat="1" ht="23.65" x14ac:dyDescent="0.4">
      <c r="A12" s="550" t="s">
        <v>30</v>
      </c>
      <c r="B12" s="576"/>
      <c r="C12" s="576"/>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09" t="s">
        <v>217</v>
      </c>
      <c r="S12" s="1"/>
    </row>
    <row r="13" spans="1:21" x14ac:dyDescent="0.35">
      <c r="A13" s="546" t="s">
        <v>32</v>
      </c>
      <c r="B13" s="574"/>
      <c r="C13" s="574"/>
      <c r="D13" s="113">
        <v>113.22</v>
      </c>
      <c r="E13" s="312">
        <f t="shared" ref="E13:E21" si="0">(D13*$B$31)*D$11</f>
        <v>0</v>
      </c>
      <c r="F13" s="113">
        <v>113.22</v>
      </c>
      <c r="G13" s="312">
        <f t="shared" ref="G13:G21" si="1">(F13*$B$31)*F$11</f>
        <v>0</v>
      </c>
      <c r="H13" s="113">
        <v>113.22</v>
      </c>
      <c r="I13" s="312">
        <f t="shared" ref="I13:I21" si="2">(H13*$B$31)*H$11</f>
        <v>0</v>
      </c>
      <c r="J13" s="113">
        <v>113.22</v>
      </c>
      <c r="K13" s="312">
        <f t="shared" ref="K13:K21" si="3">(J13*$B$31)*J$11</f>
        <v>0</v>
      </c>
      <c r="L13" s="113">
        <v>113.22</v>
      </c>
      <c r="M13" s="312">
        <f t="shared" ref="M13:M21" si="4">(L13*$B$31)*L$11</f>
        <v>0</v>
      </c>
      <c r="N13" s="113">
        <v>113.22</v>
      </c>
      <c r="O13" s="312">
        <f t="shared" ref="O13:O21" si="5">(N13*$B$31)*N$11</f>
        <v>0</v>
      </c>
      <c r="P13" s="113">
        <v>113.22</v>
      </c>
      <c r="Q13" s="312">
        <f t="shared" ref="Q13:Q21" si="6">(P13*$B$31)*P$11</f>
        <v>0</v>
      </c>
      <c r="R13" s="313">
        <f>E13+G13+I13+K13+M13+O13+Q13</f>
        <v>0</v>
      </c>
      <c r="T13" s="294"/>
    </row>
    <row r="14" spans="1:21" x14ac:dyDescent="0.35">
      <c r="A14" s="546" t="s">
        <v>33</v>
      </c>
      <c r="B14" s="574"/>
      <c r="C14" s="574"/>
      <c r="D14" s="29">
        <v>115.48440000000001</v>
      </c>
      <c r="E14" s="312">
        <f t="shared" si="0"/>
        <v>0</v>
      </c>
      <c r="F14" s="29">
        <v>115.48440000000001</v>
      </c>
      <c r="G14" s="312">
        <f t="shared" si="1"/>
        <v>0</v>
      </c>
      <c r="H14" s="29">
        <v>115.48440000000001</v>
      </c>
      <c r="I14" s="312">
        <f t="shared" si="2"/>
        <v>0</v>
      </c>
      <c r="J14" s="29">
        <v>115.48440000000001</v>
      </c>
      <c r="K14" s="312">
        <f t="shared" si="3"/>
        <v>0</v>
      </c>
      <c r="L14" s="29">
        <v>115.48440000000001</v>
      </c>
      <c r="M14" s="312">
        <f t="shared" si="4"/>
        <v>0</v>
      </c>
      <c r="N14" s="29">
        <v>115.48440000000001</v>
      </c>
      <c r="O14" s="312">
        <f t="shared" si="5"/>
        <v>0</v>
      </c>
      <c r="P14" s="29">
        <v>115.48440000000001</v>
      </c>
      <c r="Q14" s="312">
        <f t="shared" si="6"/>
        <v>0</v>
      </c>
      <c r="R14" s="313">
        <f t="shared" ref="R14:R22" si="7">E14+G14+I14+K14+M14+O14+Q14</f>
        <v>0</v>
      </c>
    </row>
    <row r="15" spans="1:21" x14ac:dyDescent="0.35">
      <c r="A15" s="546" t="s">
        <v>34</v>
      </c>
      <c r="B15" s="574"/>
      <c r="C15" s="574"/>
      <c r="D15" s="29">
        <v>117.79408800000002</v>
      </c>
      <c r="E15" s="312">
        <f t="shared" si="0"/>
        <v>0</v>
      </c>
      <c r="F15" s="29">
        <v>117.79408800000002</v>
      </c>
      <c r="G15" s="312">
        <f t="shared" si="1"/>
        <v>0</v>
      </c>
      <c r="H15" s="29">
        <v>117.79408800000002</v>
      </c>
      <c r="I15" s="312">
        <f t="shared" si="2"/>
        <v>0</v>
      </c>
      <c r="J15" s="29">
        <v>117.79408800000002</v>
      </c>
      <c r="K15" s="312">
        <f t="shared" si="3"/>
        <v>0</v>
      </c>
      <c r="L15" s="29">
        <v>117.79408800000002</v>
      </c>
      <c r="M15" s="312">
        <f t="shared" si="4"/>
        <v>0</v>
      </c>
      <c r="N15" s="29">
        <v>117.79408800000002</v>
      </c>
      <c r="O15" s="312">
        <f t="shared" si="5"/>
        <v>0</v>
      </c>
      <c r="P15" s="29">
        <v>117.79408800000002</v>
      </c>
      <c r="Q15" s="312">
        <f t="shared" si="6"/>
        <v>0</v>
      </c>
      <c r="R15" s="313">
        <f t="shared" si="7"/>
        <v>0</v>
      </c>
    </row>
    <row r="16" spans="1:21" x14ac:dyDescent="0.35">
      <c r="A16" s="546" t="s">
        <v>35</v>
      </c>
      <c r="B16" s="574"/>
      <c r="C16" s="574"/>
      <c r="D16" s="29">
        <v>120.14996976000002</v>
      </c>
      <c r="E16" s="312">
        <f t="shared" si="0"/>
        <v>0</v>
      </c>
      <c r="F16" s="29">
        <v>120.14996976000002</v>
      </c>
      <c r="G16" s="312">
        <f t="shared" si="1"/>
        <v>0</v>
      </c>
      <c r="H16" s="29">
        <v>120.14996976000002</v>
      </c>
      <c r="I16" s="312">
        <f t="shared" si="2"/>
        <v>0</v>
      </c>
      <c r="J16" s="29">
        <v>120.14996976000002</v>
      </c>
      <c r="K16" s="312">
        <f t="shared" si="3"/>
        <v>0</v>
      </c>
      <c r="L16" s="29">
        <v>120.14996976000002</v>
      </c>
      <c r="M16" s="312">
        <f t="shared" si="4"/>
        <v>0</v>
      </c>
      <c r="N16" s="29">
        <v>120.14996976000002</v>
      </c>
      <c r="O16" s="312">
        <f t="shared" si="5"/>
        <v>0</v>
      </c>
      <c r="P16" s="29">
        <v>120.14996976000002</v>
      </c>
      <c r="Q16" s="312">
        <f t="shared" si="6"/>
        <v>0</v>
      </c>
      <c r="R16" s="313">
        <f t="shared" si="7"/>
        <v>0</v>
      </c>
    </row>
    <row r="17" spans="1:19" x14ac:dyDescent="0.35">
      <c r="A17" s="546" t="s">
        <v>36</v>
      </c>
      <c r="B17" s="574"/>
      <c r="C17" s="574"/>
      <c r="D17" s="29">
        <v>122.55296915520002</v>
      </c>
      <c r="E17" s="312">
        <f t="shared" si="0"/>
        <v>0</v>
      </c>
      <c r="F17" s="29">
        <v>122.55296915520002</v>
      </c>
      <c r="G17" s="312">
        <f t="shared" si="1"/>
        <v>0</v>
      </c>
      <c r="H17" s="29">
        <v>122.55296915520002</v>
      </c>
      <c r="I17" s="312">
        <f t="shared" si="2"/>
        <v>0</v>
      </c>
      <c r="J17" s="29">
        <v>122.55296915520002</v>
      </c>
      <c r="K17" s="312">
        <f t="shared" si="3"/>
        <v>0</v>
      </c>
      <c r="L17" s="29">
        <v>122.55296915520002</v>
      </c>
      <c r="M17" s="312">
        <f t="shared" si="4"/>
        <v>0</v>
      </c>
      <c r="N17" s="29">
        <v>122.55296915520002</v>
      </c>
      <c r="O17" s="312">
        <f t="shared" si="5"/>
        <v>0</v>
      </c>
      <c r="P17" s="29">
        <v>122.55296915520002</v>
      </c>
      <c r="Q17" s="312">
        <f t="shared" si="6"/>
        <v>0</v>
      </c>
      <c r="R17" s="313">
        <f t="shared" si="7"/>
        <v>0</v>
      </c>
    </row>
    <row r="18" spans="1:19" x14ac:dyDescent="0.35">
      <c r="A18" s="546" t="s">
        <v>37</v>
      </c>
      <c r="B18" s="574"/>
      <c r="C18" s="574"/>
      <c r="D18" s="29">
        <v>125.00402853830401</v>
      </c>
      <c r="E18" s="312">
        <f t="shared" si="0"/>
        <v>0</v>
      </c>
      <c r="F18" s="29">
        <v>125.00402853830401</v>
      </c>
      <c r="G18" s="312">
        <f t="shared" si="1"/>
        <v>0</v>
      </c>
      <c r="H18" s="29">
        <v>125.00402853830401</v>
      </c>
      <c r="I18" s="312">
        <f t="shared" si="2"/>
        <v>0</v>
      </c>
      <c r="J18" s="29">
        <v>125.00402853830401</v>
      </c>
      <c r="K18" s="312">
        <f t="shared" si="3"/>
        <v>0</v>
      </c>
      <c r="L18" s="29">
        <v>125.00402853830401</v>
      </c>
      <c r="M18" s="312">
        <f t="shared" si="4"/>
        <v>0</v>
      </c>
      <c r="N18" s="29">
        <v>125.00402853830401</v>
      </c>
      <c r="O18" s="312">
        <f t="shared" si="5"/>
        <v>0</v>
      </c>
      <c r="P18" s="29">
        <v>125.00402853830401</v>
      </c>
      <c r="Q18" s="312">
        <f t="shared" si="6"/>
        <v>0</v>
      </c>
      <c r="R18" s="313">
        <f t="shared" si="7"/>
        <v>0</v>
      </c>
    </row>
    <row r="19" spans="1:19" x14ac:dyDescent="0.35">
      <c r="A19" s="546" t="s">
        <v>38</v>
      </c>
      <c r="B19" s="574"/>
      <c r="C19" s="574"/>
      <c r="D19" s="29">
        <v>127.5041091090701</v>
      </c>
      <c r="E19" s="312">
        <f t="shared" si="0"/>
        <v>0</v>
      </c>
      <c r="F19" s="29">
        <v>127.5041091090701</v>
      </c>
      <c r="G19" s="312">
        <f t="shared" si="1"/>
        <v>0</v>
      </c>
      <c r="H19" s="29">
        <v>127.5041091090701</v>
      </c>
      <c r="I19" s="312">
        <f t="shared" si="2"/>
        <v>0</v>
      </c>
      <c r="J19" s="29">
        <v>127.5041091090701</v>
      </c>
      <c r="K19" s="312">
        <f t="shared" si="3"/>
        <v>0</v>
      </c>
      <c r="L19" s="29">
        <v>127.5041091090701</v>
      </c>
      <c r="M19" s="312">
        <f t="shared" si="4"/>
        <v>0</v>
      </c>
      <c r="N19" s="29">
        <v>127.5041091090701</v>
      </c>
      <c r="O19" s="312">
        <f t="shared" si="5"/>
        <v>0</v>
      </c>
      <c r="P19" s="29">
        <v>127.5041091090701</v>
      </c>
      <c r="Q19" s="312">
        <f t="shared" si="6"/>
        <v>0</v>
      </c>
      <c r="R19" s="313">
        <f t="shared" si="7"/>
        <v>0</v>
      </c>
    </row>
    <row r="20" spans="1:19" x14ac:dyDescent="0.35">
      <c r="A20" s="546" t="s">
        <v>39</v>
      </c>
      <c r="B20" s="574"/>
      <c r="C20" s="574"/>
      <c r="D20" s="29">
        <v>130.0541912912515</v>
      </c>
      <c r="E20" s="312">
        <f t="shared" si="0"/>
        <v>0</v>
      </c>
      <c r="F20" s="29">
        <v>130.0541912912515</v>
      </c>
      <c r="G20" s="312">
        <f t="shared" si="1"/>
        <v>0</v>
      </c>
      <c r="H20" s="29">
        <v>130.0541912912515</v>
      </c>
      <c r="I20" s="312">
        <f t="shared" si="2"/>
        <v>0</v>
      </c>
      <c r="J20" s="29">
        <v>130.0541912912515</v>
      </c>
      <c r="K20" s="312">
        <f t="shared" si="3"/>
        <v>0</v>
      </c>
      <c r="L20" s="29">
        <v>130.0541912912515</v>
      </c>
      <c r="M20" s="312">
        <f t="shared" si="4"/>
        <v>0</v>
      </c>
      <c r="N20" s="29">
        <v>130.0541912912515</v>
      </c>
      <c r="O20" s="312">
        <f t="shared" si="5"/>
        <v>0</v>
      </c>
      <c r="P20" s="29">
        <v>130.0541912912515</v>
      </c>
      <c r="Q20" s="312">
        <f t="shared" si="6"/>
        <v>0</v>
      </c>
      <c r="R20" s="313">
        <f t="shared" si="7"/>
        <v>0</v>
      </c>
    </row>
    <row r="21" spans="1:19" x14ac:dyDescent="0.35">
      <c r="A21" s="546" t="s">
        <v>40</v>
      </c>
      <c r="B21" s="574"/>
      <c r="C21" s="574"/>
      <c r="D21" s="29">
        <v>132.65527511707654</v>
      </c>
      <c r="E21" s="312">
        <f t="shared" si="0"/>
        <v>0</v>
      </c>
      <c r="F21" s="29">
        <v>132.65527511707654</v>
      </c>
      <c r="G21" s="312">
        <f t="shared" si="1"/>
        <v>0</v>
      </c>
      <c r="H21" s="29">
        <v>132.65527511707654</v>
      </c>
      <c r="I21" s="312">
        <f t="shared" si="2"/>
        <v>0</v>
      </c>
      <c r="J21" s="29">
        <v>132.65527511707654</v>
      </c>
      <c r="K21" s="312">
        <f t="shared" si="3"/>
        <v>0</v>
      </c>
      <c r="L21" s="29">
        <v>132.65527511707654</v>
      </c>
      <c r="M21" s="312">
        <f t="shared" si="4"/>
        <v>0</v>
      </c>
      <c r="N21" s="29">
        <v>132.65527511707654</v>
      </c>
      <c r="O21" s="312">
        <f t="shared" si="5"/>
        <v>0</v>
      </c>
      <c r="P21" s="29">
        <v>132.65527511707654</v>
      </c>
      <c r="Q21" s="312">
        <f t="shared" si="6"/>
        <v>0</v>
      </c>
      <c r="R21" s="313">
        <f t="shared" si="7"/>
        <v>0</v>
      </c>
    </row>
    <row r="22" spans="1:19" s="318" customFormat="1" ht="13.9" x14ac:dyDescent="0.4">
      <c r="A22" s="522" t="s">
        <v>367</v>
      </c>
      <c r="B22" s="554"/>
      <c r="C22" s="554"/>
      <c r="D22" s="215"/>
      <c r="E22" s="194">
        <f>SUM(E13:E21)</f>
        <v>0</v>
      </c>
      <c r="F22" s="316"/>
      <c r="G22" s="315">
        <f>SUM(G13:G21)</f>
        <v>0</v>
      </c>
      <c r="H22" s="316"/>
      <c r="I22" s="315">
        <f>SUM(I13:I21)</f>
        <v>0</v>
      </c>
      <c r="J22" s="316"/>
      <c r="K22" s="315">
        <f>SUM(K13:K21)</f>
        <v>0</v>
      </c>
      <c r="L22" s="316"/>
      <c r="M22" s="315">
        <f>SUM(M13:M21)</f>
        <v>0</v>
      </c>
      <c r="N22" s="316"/>
      <c r="O22" s="315">
        <f>SUM(O13:O21)</f>
        <v>0</v>
      </c>
      <c r="P22" s="316"/>
      <c r="Q22" s="315">
        <f>SUM(Q13:Q21)</f>
        <v>0</v>
      </c>
      <c r="R22" s="362">
        <f t="shared" si="7"/>
        <v>0</v>
      </c>
      <c r="S22" s="1"/>
    </row>
    <row r="23" spans="1:19" s="318" customFormat="1" ht="14.25" thickBot="1" x14ac:dyDescent="0.45">
      <c r="A23" s="228"/>
      <c r="B23" s="296"/>
      <c r="C23" s="296"/>
      <c r="D23" s="296"/>
      <c r="E23" s="296"/>
      <c r="F23" s="296"/>
      <c r="G23" s="296"/>
      <c r="H23" s="296"/>
      <c r="I23" s="296"/>
      <c r="J23" s="296"/>
      <c r="K23" s="296"/>
      <c r="L23" s="296"/>
      <c r="M23" s="296"/>
      <c r="N23" s="296"/>
      <c r="O23" s="296"/>
      <c r="P23" s="296"/>
      <c r="Q23" s="296"/>
      <c r="R23" s="363"/>
      <c r="S23" s="1"/>
    </row>
    <row r="24" spans="1:19" s="318" customFormat="1" ht="15" customHeight="1" thickBot="1" x14ac:dyDescent="0.45">
      <c r="A24" s="555" t="s">
        <v>368</v>
      </c>
      <c r="B24" s="556"/>
      <c r="C24" s="575"/>
      <c r="D24" s="319">
        <f>R22</f>
        <v>0</v>
      </c>
      <c r="E24" s="296"/>
      <c r="F24" s="296"/>
      <c r="G24" s="296"/>
      <c r="H24" s="296"/>
      <c r="I24" s="296"/>
      <c r="J24" s="296"/>
      <c r="K24" s="296"/>
      <c r="L24" s="296"/>
      <c r="M24" s="296"/>
      <c r="N24" s="296"/>
      <c r="O24" s="296"/>
      <c r="P24" s="296"/>
      <c r="Q24" s="296"/>
      <c r="R24" s="363"/>
      <c r="S24" s="1"/>
    </row>
    <row r="25" spans="1:19" x14ac:dyDescent="0.35">
      <c r="A25" s="46"/>
      <c r="R25" s="295"/>
    </row>
    <row r="26" spans="1:19" ht="13.9" x14ac:dyDescent="0.4">
      <c r="A26" s="324" t="s">
        <v>49</v>
      </c>
      <c r="B26" s="296"/>
      <c r="R26" s="295"/>
    </row>
    <row r="27" spans="1:19" ht="13.9" x14ac:dyDescent="0.4">
      <c r="A27" s="325" t="s">
        <v>101</v>
      </c>
      <c r="B27" s="326">
        <f>+IF('Participating State'!$B$16="Yes",'Participating State'!B8,0)</f>
        <v>0</v>
      </c>
      <c r="R27" s="295"/>
    </row>
    <row r="28" spans="1:19" ht="13.9" x14ac:dyDescent="0.4">
      <c r="A28" s="325" t="s">
        <v>46</v>
      </c>
      <c r="B28" s="326">
        <f>+IF('Participating State'!$B$16="Yes",'Participating State'!B9,0)</f>
        <v>0</v>
      </c>
      <c r="R28" s="295"/>
    </row>
    <row r="29" spans="1:19" ht="13.9" x14ac:dyDescent="0.4">
      <c r="A29" s="325" t="s">
        <v>47</v>
      </c>
      <c r="B29" s="174">
        <f>B28-B27</f>
        <v>0</v>
      </c>
      <c r="R29" s="295"/>
    </row>
    <row r="30" spans="1:19" ht="13.9" x14ac:dyDescent="0.4">
      <c r="A30" s="325" t="s">
        <v>85</v>
      </c>
      <c r="B30" s="174">
        <f>IFERROR(B29/B27,0)</f>
        <v>0</v>
      </c>
      <c r="R30" s="295"/>
    </row>
    <row r="31" spans="1:19" ht="13.9" x14ac:dyDescent="0.4">
      <c r="A31" s="325" t="s">
        <v>48</v>
      </c>
      <c r="B31" s="174">
        <f>B30+1</f>
        <v>1</v>
      </c>
      <c r="R31" s="295"/>
    </row>
    <row r="32" spans="1:19" x14ac:dyDescent="0.35">
      <c r="A32" s="46"/>
      <c r="R32" s="295"/>
    </row>
    <row r="33" spans="1:18" x14ac:dyDescent="0.35">
      <c r="A33" s="231" t="s">
        <v>27</v>
      </c>
      <c r="C33" s="364">
        <v>0</v>
      </c>
      <c r="R33" s="295"/>
    </row>
    <row r="34" spans="1:18" x14ac:dyDescent="0.35">
      <c r="A34" s="231" t="s">
        <v>43</v>
      </c>
      <c r="C34" s="361">
        <v>0</v>
      </c>
      <c r="R34" s="295"/>
    </row>
    <row r="35" spans="1:18" ht="13.9" thickBot="1" x14ac:dyDescent="0.4">
      <c r="A35" s="354" t="s">
        <v>29</v>
      </c>
      <c r="B35" s="333"/>
      <c r="C35" s="333"/>
      <c r="D35" s="38">
        <v>0</v>
      </c>
      <c r="E35" s="333"/>
      <c r="F35" s="38">
        <v>0</v>
      </c>
      <c r="G35" s="333"/>
      <c r="H35" s="38">
        <v>0</v>
      </c>
      <c r="I35" s="333"/>
      <c r="J35" s="38">
        <v>0</v>
      </c>
      <c r="K35" s="333"/>
      <c r="L35" s="38">
        <v>0</v>
      </c>
      <c r="M35" s="333"/>
      <c r="N35" s="38">
        <v>0</v>
      </c>
      <c r="O35" s="333"/>
      <c r="P35" s="38">
        <v>0</v>
      </c>
      <c r="Q35" s="333"/>
      <c r="R35" s="334"/>
    </row>
    <row r="37" spans="1:18" ht="64.5" customHeight="1" x14ac:dyDescent="0.35">
      <c r="A37" s="571" t="s">
        <v>418</v>
      </c>
      <c r="B37" s="571"/>
      <c r="C37" s="571"/>
      <c r="D37" s="571"/>
      <c r="E37" s="571"/>
      <c r="F37" s="571"/>
      <c r="G37" s="571"/>
      <c r="H37" s="571"/>
      <c r="I37" s="571"/>
      <c r="J37" s="571"/>
      <c r="K37" s="571"/>
      <c r="L37" s="571"/>
      <c r="M37" s="571"/>
      <c r="N37" s="571"/>
      <c r="O37" s="571"/>
      <c r="P37" s="571"/>
      <c r="Q37" s="571"/>
      <c r="R37" s="571"/>
    </row>
  </sheetData>
  <mergeCells count="32">
    <mergeCell ref="A1:R1"/>
    <mergeCell ref="A3:R3"/>
    <mergeCell ref="A6:R6"/>
    <mergeCell ref="D8:E8"/>
    <mergeCell ref="F8:G8"/>
    <mergeCell ref="H8:I8"/>
    <mergeCell ref="J8:K8"/>
    <mergeCell ref="L8:M8"/>
    <mergeCell ref="N8:O8"/>
    <mergeCell ref="P8:Q8"/>
    <mergeCell ref="A14:C14"/>
    <mergeCell ref="A10:C10"/>
    <mergeCell ref="A11:C11"/>
    <mergeCell ref="D11:E11"/>
    <mergeCell ref="F11:G11"/>
    <mergeCell ref="L11:M11"/>
    <mergeCell ref="N11:O11"/>
    <mergeCell ref="P11:Q11"/>
    <mergeCell ref="A12:C12"/>
    <mergeCell ref="A13:C13"/>
    <mergeCell ref="H11:I11"/>
    <mergeCell ref="J11:K11"/>
    <mergeCell ref="A21:C21"/>
    <mergeCell ref="A22:C22"/>
    <mergeCell ref="A24:C24"/>
    <mergeCell ref="A37:R37"/>
    <mergeCell ref="A15:C15"/>
    <mergeCell ref="A16:C16"/>
    <mergeCell ref="A17:C17"/>
    <mergeCell ref="A18:C18"/>
    <mergeCell ref="A19:C19"/>
    <mergeCell ref="A20:C20"/>
  </mergeCells>
  <pageMargins left="0.25" right="0.25" top="0.75" bottom="0.75" header="0.3" footer="0.3"/>
  <pageSetup paperSize="5" scale="45" fitToHeight="0" orientation="landscape" r:id="rId1"/>
  <headerFooter>
    <oddFooter>&amp;L&amp;F&amp;C&amp;A&amp;Rpage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25"/>
  <sheetViews>
    <sheetView topLeftCell="A7" zoomScale="85" zoomScaleNormal="85" workbookViewId="0">
      <selection activeCell="C12" sqref="C12"/>
    </sheetView>
  </sheetViews>
  <sheetFormatPr defaultColWidth="9.1328125" defaultRowHeight="13.5" x14ac:dyDescent="0.35"/>
  <cols>
    <col min="1" max="1" width="54.3984375" style="1" customWidth="1"/>
    <col min="2" max="2" width="14.3984375" style="1" customWidth="1"/>
    <col min="3" max="3" width="19.59765625" style="1" customWidth="1"/>
    <col min="4" max="4" width="21" style="1" customWidth="1"/>
    <col min="5" max="5" width="16.59765625" style="1" customWidth="1"/>
    <col min="6" max="6" width="23.59765625" style="1" bestFit="1" customWidth="1"/>
    <col min="7" max="7" width="16.59765625" style="1" customWidth="1"/>
    <col min="8" max="8" width="23.59765625" style="1" bestFit="1" customWidth="1"/>
    <col min="9" max="9" width="16.59765625" style="1" customWidth="1"/>
    <col min="10" max="10" width="23.86328125" style="1" customWidth="1"/>
    <col min="11" max="11" width="16.59765625" style="1" customWidth="1"/>
    <col min="12" max="12" width="23.59765625" style="1" bestFit="1" customWidth="1"/>
    <col min="13" max="13" width="16.59765625" style="1" customWidth="1"/>
    <col min="14" max="14" width="23.59765625" style="1" bestFit="1" customWidth="1"/>
    <col min="15" max="15" width="16.59765625" style="1" customWidth="1"/>
    <col min="16" max="16" width="23.59765625" style="1" bestFit="1" customWidth="1"/>
    <col min="17" max="17" width="16.59765625" style="1" customWidth="1"/>
    <col min="18" max="18" width="23.59765625" style="1" bestFit="1" customWidth="1"/>
    <col min="19" max="16384" width="9.1328125" style="1"/>
  </cols>
  <sheetData>
    <row r="1" spans="1:19" ht="15" x14ac:dyDescent="0.4">
      <c r="A1" s="456" t="s">
        <v>429</v>
      </c>
      <c r="B1" s="456"/>
      <c r="C1" s="456"/>
      <c r="D1" s="456"/>
      <c r="E1" s="456"/>
      <c r="F1" s="456"/>
      <c r="G1" s="456"/>
      <c r="H1" s="456"/>
      <c r="I1" s="456"/>
      <c r="J1" s="456"/>
      <c r="K1" s="456"/>
      <c r="L1" s="456"/>
      <c r="M1" s="456"/>
      <c r="N1" s="456"/>
      <c r="O1" s="456"/>
      <c r="P1" s="456"/>
      <c r="Q1" s="456"/>
      <c r="R1" s="456"/>
    </row>
    <row r="3" spans="1:19" s="294" customFormat="1" ht="36.75" customHeight="1" x14ac:dyDescent="0.5">
      <c r="A3" s="560" t="s">
        <v>369</v>
      </c>
      <c r="B3" s="560"/>
      <c r="C3" s="560"/>
      <c r="D3" s="560"/>
      <c r="E3" s="560"/>
      <c r="F3" s="560"/>
      <c r="G3" s="560"/>
      <c r="H3" s="560"/>
      <c r="I3" s="560"/>
      <c r="J3" s="560"/>
      <c r="K3" s="560"/>
      <c r="L3" s="560"/>
      <c r="M3" s="560"/>
      <c r="N3" s="560"/>
      <c r="O3" s="560"/>
      <c r="P3" s="560"/>
      <c r="Q3" s="560"/>
      <c r="R3" s="560"/>
    </row>
    <row r="5" spans="1:19" ht="13.9" thickBot="1" x14ac:dyDescent="0.4"/>
    <row r="6" spans="1:19" ht="13.9" x14ac:dyDescent="0.4">
      <c r="A6" s="561" t="s">
        <v>296</v>
      </c>
      <c r="B6" s="562"/>
      <c r="C6" s="562"/>
      <c r="D6" s="562"/>
      <c r="E6" s="562"/>
      <c r="F6" s="562"/>
      <c r="G6" s="562"/>
      <c r="H6" s="562"/>
      <c r="I6" s="562"/>
      <c r="J6" s="562"/>
      <c r="K6" s="562"/>
      <c r="L6" s="562"/>
      <c r="M6" s="562"/>
      <c r="N6" s="562"/>
      <c r="O6" s="562"/>
      <c r="P6" s="562"/>
      <c r="Q6" s="562"/>
      <c r="R6" s="563"/>
    </row>
    <row r="7" spans="1:19" x14ac:dyDescent="0.35">
      <c r="A7" s="46"/>
      <c r="R7" s="295"/>
    </row>
    <row r="8" spans="1:19" ht="13.9" x14ac:dyDescent="0.4">
      <c r="A8" s="46"/>
      <c r="B8" s="296" t="s">
        <v>7</v>
      </c>
      <c r="C8" s="564" t="s">
        <v>8</v>
      </c>
      <c r="D8" s="565"/>
      <c r="E8" s="564" t="s">
        <v>9</v>
      </c>
      <c r="F8" s="565"/>
      <c r="G8" s="564" t="s">
        <v>10</v>
      </c>
      <c r="H8" s="565"/>
      <c r="I8" s="564" t="s">
        <v>11</v>
      </c>
      <c r="J8" s="565"/>
      <c r="K8" s="564" t="s">
        <v>12</v>
      </c>
      <c r="L8" s="565"/>
      <c r="M8" s="564" t="s">
        <v>13</v>
      </c>
      <c r="N8" s="565"/>
      <c r="O8" s="564" t="s">
        <v>14</v>
      </c>
      <c r="P8" s="565"/>
      <c r="Q8" s="564" t="s">
        <v>15</v>
      </c>
      <c r="R8" s="566"/>
    </row>
    <row r="9" spans="1:19" s="304" customFormat="1" ht="13.9" x14ac:dyDescent="0.4">
      <c r="A9" s="297"/>
      <c r="B9" s="296" t="s">
        <v>105</v>
      </c>
      <c r="C9" s="298"/>
      <c r="D9" s="299"/>
      <c r="E9" s="300">
        <v>0</v>
      </c>
      <c r="F9" s="301">
        <v>249999</v>
      </c>
      <c r="G9" s="302">
        <v>250000</v>
      </c>
      <c r="H9" s="301">
        <v>399999</v>
      </c>
      <c r="I9" s="302">
        <v>400000</v>
      </c>
      <c r="J9" s="301">
        <v>899999</v>
      </c>
      <c r="K9" s="302">
        <v>900000</v>
      </c>
      <c r="L9" s="301">
        <v>1349999</v>
      </c>
      <c r="M9" s="302">
        <v>1350000</v>
      </c>
      <c r="N9" s="301">
        <v>1799999</v>
      </c>
      <c r="O9" s="302">
        <v>1800000</v>
      </c>
      <c r="P9" s="301">
        <v>3999999</v>
      </c>
      <c r="Q9" s="302">
        <v>4000000</v>
      </c>
      <c r="R9" s="303" t="s">
        <v>104</v>
      </c>
    </row>
    <row r="10" spans="1:19" s="307" customFormat="1" ht="13.9" x14ac:dyDescent="0.4">
      <c r="A10" s="305"/>
      <c r="B10" s="306" t="s">
        <v>106</v>
      </c>
      <c r="C10" s="298"/>
      <c r="D10" s="299"/>
      <c r="E10" s="557">
        <f>+IF('Participating State'!$B$17="Yes",'Participating State'!C7,0)</f>
        <v>0</v>
      </c>
      <c r="F10" s="558"/>
      <c r="G10" s="552">
        <f>+IF('Participating State'!$B$17="Yes",'Participating State'!E7,0)</f>
        <v>0</v>
      </c>
      <c r="H10" s="559"/>
      <c r="I10" s="552">
        <f>+IF('Participating State'!$B$17="Yes",'Participating State'!G7,0)</f>
        <v>0</v>
      </c>
      <c r="J10" s="559"/>
      <c r="K10" s="552">
        <f>+IF('Participating State'!$B$17="Yes",'Participating State'!I7,0)</f>
        <v>0</v>
      </c>
      <c r="L10" s="559"/>
      <c r="M10" s="552">
        <f>+IF('Participating State'!$B$17="Yes",'Participating State'!K7,0)</f>
        <v>0</v>
      </c>
      <c r="N10" s="559"/>
      <c r="O10" s="552">
        <f>+IF('Participating State'!$B$17="Yes",'Participating State'!M7,0)</f>
        <v>0</v>
      </c>
      <c r="P10" s="559"/>
      <c r="Q10" s="552">
        <f>+IF('Participating State'!$B$17="Yes",'Participating State'!O7,0)</f>
        <v>0</v>
      </c>
      <c r="R10" s="553"/>
      <c r="S10" s="304"/>
    </row>
    <row r="11" spans="1:19" s="294" customFormat="1" ht="13.9" x14ac:dyDescent="0.4">
      <c r="A11" s="308"/>
      <c r="C11" s="48" t="s">
        <v>24</v>
      </c>
      <c r="D11" s="48" t="s">
        <v>219</v>
      </c>
      <c r="E11" s="48" t="s">
        <v>25</v>
      </c>
      <c r="F11" s="49" t="s">
        <v>229</v>
      </c>
      <c r="G11" s="48" t="s">
        <v>25</v>
      </c>
      <c r="H11" s="49" t="s">
        <v>229</v>
      </c>
      <c r="I11" s="48" t="s">
        <v>25</v>
      </c>
      <c r="J11" s="49" t="s">
        <v>229</v>
      </c>
      <c r="K11" s="48" t="s">
        <v>25</v>
      </c>
      <c r="L11" s="49" t="s">
        <v>229</v>
      </c>
      <c r="M11" s="48" t="s">
        <v>25</v>
      </c>
      <c r="N11" s="49" t="s">
        <v>229</v>
      </c>
      <c r="O11" s="27" t="s">
        <v>25</v>
      </c>
      <c r="P11" s="49" t="s">
        <v>229</v>
      </c>
      <c r="Q11" s="48" t="s">
        <v>25</v>
      </c>
      <c r="R11" s="309" t="s">
        <v>229</v>
      </c>
    </row>
    <row r="12" spans="1:19" ht="13.9" x14ac:dyDescent="0.4">
      <c r="A12" s="522" t="s">
        <v>102</v>
      </c>
      <c r="B12" s="523"/>
      <c r="C12" s="310">
        <v>715934.27839999995</v>
      </c>
      <c r="D12" s="311">
        <f>C12*B22</f>
        <v>715934.27839999995</v>
      </c>
      <c r="E12" s="29">
        <f>ROUND($C$24*E$25,4)</f>
        <v>0</v>
      </c>
      <c r="F12" s="312">
        <f>MAX(ROUND(((E$10)*E12)*B22,2),0)</f>
        <v>0</v>
      </c>
      <c r="G12" s="29">
        <f>ROUND($C$24*G$25,4)</f>
        <v>0</v>
      </c>
      <c r="H12" s="312">
        <f>MAX(ROUND(((G$10)*G12)*B22,2),0)</f>
        <v>0</v>
      </c>
      <c r="I12" s="29">
        <f>ROUND($C$24*I$25,4)</f>
        <v>0</v>
      </c>
      <c r="J12" s="312">
        <f>MAX(ROUND(((I$10)*I12)*B22,2),0)</f>
        <v>0</v>
      </c>
      <c r="K12" s="29">
        <f>ROUND($C$24*K$25,4)</f>
        <v>0</v>
      </c>
      <c r="L12" s="312">
        <f>MAX(ROUND(((K$10)*K12)*B22,2),0)</f>
        <v>0</v>
      </c>
      <c r="M12" s="29">
        <f>ROUND($C$24*M$25,4)</f>
        <v>0</v>
      </c>
      <c r="N12" s="312">
        <f>MAX(ROUND(((M$10)*M12)*B22,2),0)</f>
        <v>0</v>
      </c>
      <c r="O12" s="29">
        <f>ROUND($C$24*O$25,4)</f>
        <v>0</v>
      </c>
      <c r="P12" s="312">
        <f>MAX(ROUND(((O$10)*O12)*B22,2),0)</f>
        <v>0</v>
      </c>
      <c r="Q12" s="29">
        <f>ROUND($C$24*Q$25,4)</f>
        <v>0</v>
      </c>
      <c r="R12" s="313">
        <f>MAX(ROUND(((Q$10)*Q12)*B22,2),0)</f>
        <v>0</v>
      </c>
    </row>
    <row r="13" spans="1:19" s="318" customFormat="1" ht="13.9" x14ac:dyDescent="0.4">
      <c r="A13" s="522" t="s">
        <v>370</v>
      </c>
      <c r="B13" s="554"/>
      <c r="C13" s="314">
        <f>D12</f>
        <v>715934.27839999995</v>
      </c>
      <c r="D13" s="315"/>
      <c r="E13" s="316"/>
      <c r="F13" s="315">
        <f>SUM(F12:F12)</f>
        <v>0</v>
      </c>
      <c r="G13" s="316"/>
      <c r="H13" s="315">
        <f>SUM(H12:H12)</f>
        <v>0</v>
      </c>
      <c r="I13" s="316"/>
      <c r="J13" s="315">
        <f>SUM(J12:J12)</f>
        <v>0</v>
      </c>
      <c r="K13" s="316"/>
      <c r="L13" s="315">
        <f>SUM(L12:L12)</f>
        <v>0</v>
      </c>
      <c r="M13" s="316"/>
      <c r="N13" s="315">
        <f>SUM(N12:N12)</f>
        <v>0</v>
      </c>
      <c r="O13" s="316"/>
      <c r="P13" s="315">
        <f>SUM(P12:P12)</f>
        <v>0</v>
      </c>
      <c r="Q13" s="316"/>
      <c r="R13" s="317">
        <f>SUM(R12:R12)</f>
        <v>0</v>
      </c>
    </row>
    <row r="14" spans="1:19" ht="13.9" thickBot="1" x14ac:dyDescent="0.4">
      <c r="A14" s="46"/>
      <c r="R14" s="295"/>
    </row>
    <row r="15" spans="1:19" ht="14.25" thickBot="1" x14ac:dyDescent="0.45">
      <c r="A15" s="555" t="s">
        <v>371</v>
      </c>
      <c r="B15" s="556"/>
      <c r="C15" s="319">
        <f>SUM(E13:R13)+C13</f>
        <v>715934.27839999995</v>
      </c>
      <c r="D15" s="296"/>
      <c r="E15" s="320"/>
      <c r="F15" s="321"/>
      <c r="P15" s="307"/>
      <c r="R15" s="295"/>
    </row>
    <row r="16" spans="1:19" ht="13.9" x14ac:dyDescent="0.4">
      <c r="A16" s="228"/>
      <c r="B16" s="296"/>
      <c r="C16" s="322"/>
      <c r="D16" s="296"/>
      <c r="E16" s="323"/>
      <c r="P16" s="307"/>
      <c r="R16" s="295"/>
    </row>
    <row r="17" spans="1:39" ht="14.25" x14ac:dyDescent="0.45">
      <c r="A17" s="324" t="s">
        <v>49</v>
      </c>
      <c r="B17" s="296"/>
      <c r="C17" s="67"/>
      <c r="D17" s="296"/>
      <c r="E17" s="323"/>
      <c r="P17" s="307"/>
      <c r="R17" s="295"/>
      <c r="AM17" s="1" t="s">
        <v>100</v>
      </c>
    </row>
    <row r="18" spans="1:39" ht="13.9" x14ac:dyDescent="0.4">
      <c r="A18" s="325" t="s">
        <v>101</v>
      </c>
      <c r="B18" s="326">
        <f>+IF('Participating State'!$B$17="Yes",'Participating State'!B8,0)</f>
        <v>0</v>
      </c>
      <c r="C18" s="322"/>
      <c r="D18" s="296"/>
      <c r="E18" s="323"/>
      <c r="P18" s="307"/>
      <c r="R18" s="295"/>
    </row>
    <row r="19" spans="1:39" ht="14.25" x14ac:dyDescent="0.45">
      <c r="A19" s="325" t="s">
        <v>46</v>
      </c>
      <c r="B19" s="326">
        <f>+IF('Participating State'!$B$17="Yes",'Participating State'!B9,0)</f>
        <v>0</v>
      </c>
      <c r="C19" s="67"/>
      <c r="D19" s="296"/>
      <c r="E19" s="327"/>
      <c r="P19" s="307"/>
      <c r="R19" s="295"/>
    </row>
    <row r="20" spans="1:39" ht="13.9" x14ac:dyDescent="0.4">
      <c r="A20" s="325" t="s">
        <v>47</v>
      </c>
      <c r="B20" s="174">
        <f>B19-B18</f>
        <v>0</v>
      </c>
      <c r="C20" s="322"/>
      <c r="D20" s="296"/>
      <c r="E20" s="323"/>
      <c r="P20" s="307"/>
      <c r="R20" s="295"/>
    </row>
    <row r="21" spans="1:39" ht="13.9" x14ac:dyDescent="0.4">
      <c r="A21" s="325" t="s">
        <v>85</v>
      </c>
      <c r="B21" s="174">
        <f>IFERROR(B20/B18,0)</f>
        <v>0</v>
      </c>
      <c r="C21" s="322"/>
      <c r="D21" s="296"/>
      <c r="E21" s="323"/>
      <c r="P21" s="307"/>
      <c r="R21" s="295"/>
    </row>
    <row r="22" spans="1:39" ht="13.9" x14ac:dyDescent="0.4">
      <c r="A22" s="325" t="s">
        <v>48</v>
      </c>
      <c r="B22" s="174">
        <f>B21+1</f>
        <v>1</v>
      </c>
      <c r="C22" s="322"/>
      <c r="D22" s="296"/>
      <c r="E22" s="323"/>
      <c r="P22" s="307"/>
      <c r="R22" s="295"/>
    </row>
    <row r="23" spans="1:39" x14ac:dyDescent="0.35">
      <c r="A23" s="328"/>
      <c r="J23" s="329"/>
      <c r="R23" s="295"/>
    </row>
    <row r="24" spans="1:39" x14ac:dyDescent="0.35">
      <c r="A24" s="46" t="s">
        <v>28</v>
      </c>
      <c r="C24" s="330">
        <v>0</v>
      </c>
      <c r="I24" s="331"/>
      <c r="R24" s="295"/>
    </row>
    <row r="25" spans="1:39" ht="13.9" thickBot="1" x14ac:dyDescent="0.4">
      <c r="A25" s="332" t="s">
        <v>103</v>
      </c>
      <c r="B25" s="333"/>
      <c r="C25" s="333"/>
      <c r="D25" s="333"/>
      <c r="E25" s="38">
        <v>0</v>
      </c>
      <c r="F25" s="333"/>
      <c r="G25" s="38">
        <v>0</v>
      </c>
      <c r="H25" s="333"/>
      <c r="I25" s="38">
        <v>0</v>
      </c>
      <c r="J25" s="333"/>
      <c r="K25" s="38">
        <v>0</v>
      </c>
      <c r="L25" s="333"/>
      <c r="M25" s="38">
        <v>0</v>
      </c>
      <c r="N25" s="333"/>
      <c r="O25" s="38">
        <v>0</v>
      </c>
      <c r="P25" s="333"/>
      <c r="Q25" s="38">
        <v>0</v>
      </c>
      <c r="R25" s="334"/>
    </row>
  </sheetData>
  <mergeCells count="21">
    <mergeCell ref="A1:R1"/>
    <mergeCell ref="A3:R3"/>
    <mergeCell ref="A6:R6"/>
    <mergeCell ref="C8:D8"/>
    <mergeCell ref="E8:F8"/>
    <mergeCell ref="G8:H8"/>
    <mergeCell ref="I8:J8"/>
    <mergeCell ref="K8:L8"/>
    <mergeCell ref="M8:N8"/>
    <mergeCell ref="O8:P8"/>
    <mergeCell ref="Q8:R8"/>
    <mergeCell ref="Q10:R10"/>
    <mergeCell ref="A12:B12"/>
    <mergeCell ref="A13:B13"/>
    <mergeCell ref="A15:B15"/>
    <mergeCell ref="E10:F10"/>
    <mergeCell ref="G10:H10"/>
    <mergeCell ref="I10:J10"/>
    <mergeCell ref="K10:L10"/>
    <mergeCell ref="M10:N10"/>
    <mergeCell ref="O10:P10"/>
  </mergeCells>
  <pageMargins left="0.25" right="0.25" top="0.75" bottom="0.75" header="0.3" footer="0.3"/>
  <pageSetup scale="34" fitToHeight="0" orientation="landscape" r:id="rId1"/>
  <headerFooter>
    <oddFooter>&amp;L&amp;F&amp;C&amp;A&amp;Rpage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A35"/>
  <sheetViews>
    <sheetView topLeftCell="A16" zoomScale="85" zoomScaleNormal="85" workbookViewId="0">
      <selection activeCell="C13" sqref="C13:C21"/>
    </sheetView>
  </sheetViews>
  <sheetFormatPr defaultColWidth="9.1328125" defaultRowHeight="13.5" x14ac:dyDescent="0.35"/>
  <cols>
    <col min="1" max="1" width="59.59765625" style="1" customWidth="1"/>
    <col min="2" max="2" width="13.59765625" style="1" customWidth="1"/>
    <col min="3" max="3" width="20.1328125" style="1" customWidth="1"/>
    <col min="4" max="4" width="19.59765625" style="1" customWidth="1"/>
    <col min="5" max="5" width="12.59765625" style="1" customWidth="1"/>
    <col min="6" max="6" width="18" style="1" customWidth="1"/>
    <col min="7" max="7" width="18.59765625" style="1" customWidth="1"/>
    <col min="8" max="8" width="12.59765625" style="1" customWidth="1"/>
    <col min="9" max="9" width="16.59765625" style="1" customWidth="1"/>
    <col min="10" max="10" width="18.59765625" style="1" customWidth="1"/>
    <col min="11" max="11" width="12.59765625" style="1" customWidth="1"/>
    <col min="12" max="12" width="16.59765625" style="1" customWidth="1"/>
    <col min="13" max="13" width="18.59765625" style="1" customWidth="1"/>
    <col min="14" max="14" width="12.59765625" style="1" customWidth="1"/>
    <col min="15" max="15" width="16.59765625" style="1" customWidth="1"/>
    <col min="16" max="16" width="18.59765625" style="1" customWidth="1"/>
    <col min="17" max="17" width="12.59765625" style="1" customWidth="1"/>
    <col min="18" max="18" width="16.59765625" style="1" customWidth="1"/>
    <col min="19" max="19" width="18.59765625" style="1" customWidth="1"/>
    <col min="20" max="20" width="12.59765625" style="1" customWidth="1"/>
    <col min="21" max="21" width="16.59765625" style="1" customWidth="1"/>
    <col min="22" max="22" width="18.59765625" style="1" customWidth="1"/>
    <col min="23" max="23" width="12.59765625" style="1" customWidth="1"/>
    <col min="24" max="24" width="16.59765625" style="1" customWidth="1"/>
    <col min="25" max="26" width="18.59765625" style="1" customWidth="1"/>
    <col min="27" max="27" width="15.1328125" style="1" bestFit="1" customWidth="1"/>
    <col min="28" max="16384" width="9.1328125" style="1"/>
  </cols>
  <sheetData>
    <row r="1" spans="1:27" ht="15" x14ac:dyDescent="0.4">
      <c r="A1" s="456" t="s">
        <v>429</v>
      </c>
      <c r="B1" s="456"/>
      <c r="C1" s="456"/>
      <c r="D1" s="456"/>
      <c r="E1" s="456"/>
      <c r="F1" s="456"/>
      <c r="G1" s="456"/>
      <c r="H1" s="456"/>
      <c r="I1" s="456"/>
      <c r="J1" s="456"/>
      <c r="K1" s="456"/>
      <c r="L1" s="456"/>
      <c r="M1" s="456"/>
      <c r="N1" s="456"/>
      <c r="O1" s="456"/>
      <c r="P1" s="456"/>
      <c r="Q1" s="456"/>
      <c r="R1" s="456"/>
      <c r="S1" s="456"/>
      <c r="T1" s="456"/>
      <c r="U1" s="456"/>
      <c r="V1" s="456"/>
      <c r="W1" s="456"/>
      <c r="X1" s="456"/>
      <c r="Y1" s="456"/>
      <c r="Z1" s="456"/>
    </row>
    <row r="3" spans="1:27" ht="42.75" customHeight="1" x14ac:dyDescent="0.5">
      <c r="A3" s="560" t="s">
        <v>372</v>
      </c>
      <c r="B3" s="560"/>
      <c r="C3" s="560"/>
      <c r="D3" s="560"/>
      <c r="E3" s="560"/>
      <c r="F3" s="560"/>
      <c r="G3" s="560"/>
      <c r="H3" s="560"/>
      <c r="I3" s="560"/>
      <c r="J3" s="560"/>
      <c r="K3" s="560"/>
      <c r="L3" s="560"/>
      <c r="M3" s="560"/>
      <c r="N3" s="560"/>
      <c r="O3" s="560"/>
      <c r="P3" s="560"/>
      <c r="Q3" s="560"/>
      <c r="R3" s="560"/>
      <c r="S3" s="560"/>
      <c r="T3" s="560"/>
      <c r="U3" s="560"/>
      <c r="V3" s="560"/>
      <c r="W3" s="560"/>
      <c r="X3" s="560"/>
      <c r="Y3" s="560"/>
      <c r="Z3" s="560"/>
    </row>
    <row r="4" spans="1:27" x14ac:dyDescent="0.35">
      <c r="A4" s="335"/>
    </row>
    <row r="5" spans="1:27" ht="13.9" thickBot="1" x14ac:dyDescent="0.4"/>
    <row r="6" spans="1:27" ht="13.9" x14ac:dyDescent="0.4">
      <c r="A6" s="561" t="s">
        <v>297</v>
      </c>
      <c r="B6" s="562"/>
      <c r="C6" s="562"/>
      <c r="D6" s="562"/>
      <c r="E6" s="562"/>
      <c r="F6" s="562"/>
      <c r="G6" s="562"/>
      <c r="H6" s="562"/>
      <c r="I6" s="562"/>
      <c r="J6" s="562"/>
      <c r="K6" s="562"/>
      <c r="L6" s="562"/>
      <c r="M6" s="562"/>
      <c r="N6" s="562"/>
      <c r="O6" s="562"/>
      <c r="P6" s="562"/>
      <c r="Q6" s="562"/>
      <c r="R6" s="562"/>
      <c r="S6" s="562"/>
      <c r="T6" s="562"/>
      <c r="U6" s="562"/>
      <c r="V6" s="562"/>
      <c r="W6" s="562"/>
      <c r="X6" s="562"/>
      <c r="Y6" s="562"/>
      <c r="Z6" s="563"/>
    </row>
    <row r="7" spans="1:27" x14ac:dyDescent="0.35">
      <c r="A7" s="46"/>
      <c r="Z7" s="295"/>
    </row>
    <row r="8" spans="1:27" ht="13.9" x14ac:dyDescent="0.4">
      <c r="A8" s="46"/>
      <c r="B8" s="296" t="s">
        <v>7</v>
      </c>
      <c r="C8" s="564" t="s">
        <v>8</v>
      </c>
      <c r="D8" s="565"/>
      <c r="E8" s="564" t="s">
        <v>9</v>
      </c>
      <c r="F8" s="570"/>
      <c r="G8" s="565"/>
      <c r="H8" s="564" t="s">
        <v>10</v>
      </c>
      <c r="I8" s="570"/>
      <c r="J8" s="565"/>
      <c r="K8" s="564" t="s">
        <v>11</v>
      </c>
      <c r="L8" s="570"/>
      <c r="M8" s="565"/>
      <c r="N8" s="564" t="s">
        <v>12</v>
      </c>
      <c r="O8" s="570"/>
      <c r="P8" s="565"/>
      <c r="Q8" s="564" t="s">
        <v>13</v>
      </c>
      <c r="R8" s="570"/>
      <c r="S8" s="565"/>
      <c r="T8" s="564" t="s">
        <v>14</v>
      </c>
      <c r="U8" s="570"/>
      <c r="V8" s="565"/>
      <c r="W8" s="564" t="s">
        <v>15</v>
      </c>
      <c r="X8" s="570"/>
      <c r="Y8" s="566"/>
      <c r="Z8" s="336" t="s">
        <v>205</v>
      </c>
    </row>
    <row r="9" spans="1:27" ht="13.9" hidden="1" x14ac:dyDescent="0.4">
      <c r="A9" s="46"/>
      <c r="B9" s="296" t="s">
        <v>16</v>
      </c>
      <c r="C9" s="337"/>
      <c r="D9" s="229"/>
      <c r="E9" s="338" t="s">
        <v>17</v>
      </c>
      <c r="G9" s="339"/>
      <c r="H9" s="338" t="s">
        <v>18</v>
      </c>
      <c r="J9" s="339"/>
      <c r="K9" s="338" t="s">
        <v>19</v>
      </c>
      <c r="M9" s="339"/>
      <c r="N9" s="338" t="s">
        <v>20</v>
      </c>
      <c r="P9" s="339"/>
      <c r="Q9" s="338" t="s">
        <v>21</v>
      </c>
      <c r="S9" s="339"/>
      <c r="T9" s="338" t="s">
        <v>22</v>
      </c>
      <c r="V9" s="339"/>
      <c r="W9" s="338" t="s">
        <v>23</v>
      </c>
      <c r="Y9" s="295"/>
      <c r="Z9" s="295"/>
    </row>
    <row r="10" spans="1:27" s="304" customFormat="1" ht="13.9" x14ac:dyDescent="0.4">
      <c r="A10" s="297"/>
      <c r="B10" s="296" t="s">
        <v>105</v>
      </c>
      <c r="C10" s="298"/>
      <c r="D10" s="299"/>
      <c r="E10" s="300">
        <v>0</v>
      </c>
      <c r="F10" s="340"/>
      <c r="G10" s="301">
        <v>249999</v>
      </c>
      <c r="H10" s="302">
        <v>250000</v>
      </c>
      <c r="I10" s="340"/>
      <c r="J10" s="301">
        <v>399999</v>
      </c>
      <c r="K10" s="302">
        <v>400000</v>
      </c>
      <c r="L10" s="340"/>
      <c r="M10" s="301">
        <v>899999</v>
      </c>
      <c r="N10" s="302">
        <v>900000</v>
      </c>
      <c r="O10" s="340"/>
      <c r="P10" s="301">
        <v>1349999</v>
      </c>
      <c r="Q10" s="302">
        <v>1350000</v>
      </c>
      <c r="R10" s="340"/>
      <c r="S10" s="301">
        <v>1799999</v>
      </c>
      <c r="T10" s="302">
        <v>1800000</v>
      </c>
      <c r="U10" s="340"/>
      <c r="V10" s="301">
        <v>3999999</v>
      </c>
      <c r="W10" s="302">
        <v>4000000</v>
      </c>
      <c r="X10" s="340"/>
      <c r="Y10" s="341" t="s">
        <v>104</v>
      </c>
      <c r="Z10" s="341"/>
    </row>
    <row r="11" spans="1:27" s="307" customFormat="1" ht="13.9" x14ac:dyDescent="0.4">
      <c r="A11" s="305"/>
      <c r="B11" s="306" t="s">
        <v>106</v>
      </c>
      <c r="C11" s="342"/>
      <c r="D11" s="343"/>
      <c r="E11" s="557">
        <f>+IF('Participating State'!$B$17="Yes",'Participating State'!C7,0)</f>
        <v>0</v>
      </c>
      <c r="F11" s="569"/>
      <c r="G11" s="558"/>
      <c r="H11" s="557">
        <f>+IF('Participating State'!$B$17="Yes",'Participating State'!E7,0)</f>
        <v>0</v>
      </c>
      <c r="I11" s="569"/>
      <c r="J11" s="558"/>
      <c r="K11" s="557">
        <f>+IF('Participating State'!$B$17="Yes",'Participating State'!G7,0)</f>
        <v>0</v>
      </c>
      <c r="L11" s="569"/>
      <c r="M11" s="558"/>
      <c r="N11" s="557">
        <f>+IF('Participating State'!$B$17="Yes",'Participating State'!I7,0)</f>
        <v>0</v>
      </c>
      <c r="O11" s="569"/>
      <c r="P11" s="558"/>
      <c r="Q11" s="557">
        <f>+IF('Participating State'!$B$17="Yes",'Participating State'!K7,0)</f>
        <v>0</v>
      </c>
      <c r="R11" s="569"/>
      <c r="S11" s="558"/>
      <c r="T11" s="557">
        <f>+IF('Participating State'!$B$17="Yes",'Participating State'!M7,0)</f>
        <v>0</v>
      </c>
      <c r="U11" s="569"/>
      <c r="V11" s="558"/>
      <c r="W11" s="552">
        <f>+IF('Participating State'!$B$17="Yes",'Participating State'!O7,0)</f>
        <v>0</v>
      </c>
      <c r="X11" s="568"/>
      <c r="Y11" s="553"/>
      <c r="Z11" s="344"/>
    </row>
    <row r="12" spans="1:27" s="294" customFormat="1" ht="36" customHeight="1" x14ac:dyDescent="0.4">
      <c r="A12" s="308" t="s">
        <v>30</v>
      </c>
      <c r="C12" s="48" t="s">
        <v>31</v>
      </c>
      <c r="D12" s="49" t="s">
        <v>230</v>
      </c>
      <c r="E12" s="48" t="s">
        <v>25</v>
      </c>
      <c r="F12" s="345" t="s">
        <v>231</v>
      </c>
      <c r="G12" s="49" t="s">
        <v>444</v>
      </c>
      <c r="H12" s="48" t="s">
        <v>25</v>
      </c>
      <c r="I12" s="345" t="s">
        <v>231</v>
      </c>
      <c r="J12" s="49" t="s">
        <v>444</v>
      </c>
      <c r="K12" s="48" t="s">
        <v>25</v>
      </c>
      <c r="L12" s="345" t="s">
        <v>231</v>
      </c>
      <c r="M12" s="49" t="s">
        <v>444</v>
      </c>
      <c r="N12" s="48" t="s">
        <v>25</v>
      </c>
      <c r="O12" s="345" t="s">
        <v>231</v>
      </c>
      <c r="P12" s="49" t="s">
        <v>444</v>
      </c>
      <c r="Q12" s="48" t="s">
        <v>25</v>
      </c>
      <c r="R12" s="345" t="s">
        <v>231</v>
      </c>
      <c r="S12" s="49" t="s">
        <v>444</v>
      </c>
      <c r="T12" s="48" t="s">
        <v>25</v>
      </c>
      <c r="U12" s="345" t="s">
        <v>231</v>
      </c>
      <c r="V12" s="49" t="s">
        <v>444</v>
      </c>
      <c r="W12" s="48" t="s">
        <v>25</v>
      </c>
      <c r="X12" s="345" t="s">
        <v>231</v>
      </c>
      <c r="Y12" s="49" t="s">
        <v>444</v>
      </c>
      <c r="Z12" s="309" t="s">
        <v>445</v>
      </c>
    </row>
    <row r="13" spans="1:27" x14ac:dyDescent="0.35">
      <c r="A13" s="546" t="s">
        <v>32</v>
      </c>
      <c r="B13" s="567"/>
      <c r="C13" s="346">
        <v>98597.401933333327</v>
      </c>
      <c r="D13" s="312">
        <f>(C13*12)*$B$31</f>
        <v>1183168.8232</v>
      </c>
      <c r="E13" s="347">
        <f>ROUND($C$34*E$35,4)</f>
        <v>0</v>
      </c>
      <c r="F13" s="348">
        <f t="shared" ref="F13:F21" si="0">MAX(ROUND(((E$11)*E13)*$B$31,2),0)</f>
        <v>0</v>
      </c>
      <c r="G13" s="312">
        <f>F13*12</f>
        <v>0</v>
      </c>
      <c r="H13" s="347">
        <f>ROUND($C$34*H$35,4)</f>
        <v>0</v>
      </c>
      <c r="I13" s="348">
        <f>MAX(ROUND(((H$11)*H13)*$B$31,2),0)</f>
        <v>0</v>
      </c>
      <c r="J13" s="312">
        <f>I13*12</f>
        <v>0</v>
      </c>
      <c r="K13" s="347">
        <f>ROUND($C$34*K$35,4)</f>
        <v>0</v>
      </c>
      <c r="L13" s="348">
        <f>MAX(ROUND(((K$11)*K13)*$B$31,2),0)</f>
        <v>0</v>
      </c>
      <c r="M13" s="312">
        <f>L13*12</f>
        <v>0</v>
      </c>
      <c r="N13" s="347">
        <f>ROUND($C$34*N$35,4)</f>
        <v>0</v>
      </c>
      <c r="O13" s="348">
        <f>MAX(ROUND(((N$11)*N13)*$B$31,2),0)</f>
        <v>0</v>
      </c>
      <c r="P13" s="312">
        <f>O13*12</f>
        <v>0</v>
      </c>
      <c r="Q13" s="347">
        <f>ROUND($C$34*Q$35,4)</f>
        <v>0</v>
      </c>
      <c r="R13" s="348">
        <f>MAX(ROUND(((Q$11)*Q13)*$B$31,2),0)</f>
        <v>0</v>
      </c>
      <c r="S13" s="312">
        <f>R13*12</f>
        <v>0</v>
      </c>
      <c r="T13" s="347">
        <f>ROUND($C$34*T$35,4)</f>
        <v>0</v>
      </c>
      <c r="U13" s="348">
        <f>MAX(ROUND(((T$11)*T13)*$B$31,2),0)</f>
        <v>0</v>
      </c>
      <c r="V13" s="312">
        <f>U13*12</f>
        <v>0</v>
      </c>
      <c r="W13" s="347">
        <f>ROUND($C$34*W$35,4)</f>
        <v>0</v>
      </c>
      <c r="X13" s="348">
        <f>MAX(ROUND(((W$11)*W13)*$B$31,2),0)</f>
        <v>0</v>
      </c>
      <c r="Y13" s="312">
        <f>X13*12</f>
        <v>0</v>
      </c>
      <c r="Z13" s="313">
        <f>D13+G13+J13+M13+P13+S13+V13+Y13</f>
        <v>1183168.8232</v>
      </c>
      <c r="AA13" s="349"/>
    </row>
    <row r="14" spans="1:27" x14ac:dyDescent="0.35">
      <c r="A14" s="546" t="s">
        <v>33</v>
      </c>
      <c r="B14" s="567"/>
      <c r="C14" s="346">
        <v>100076.36295833334</v>
      </c>
      <c r="D14" s="312">
        <f t="shared" ref="D14:D21" si="1">(C14*12)*$B$31</f>
        <v>1200916.3555000001</v>
      </c>
      <c r="E14" s="347">
        <f>ROUND(E13*((1+$C$33)),4)</f>
        <v>0</v>
      </c>
      <c r="F14" s="348">
        <f t="shared" si="0"/>
        <v>0</v>
      </c>
      <c r="G14" s="312">
        <f t="shared" ref="G14:G21" si="2">F14*12</f>
        <v>0</v>
      </c>
      <c r="H14" s="347">
        <f>ROUND(H13*((1+$C$33)),4)</f>
        <v>0</v>
      </c>
      <c r="I14" s="348">
        <f t="shared" ref="I14:I21" si="3">MAX(ROUND(((H$11)*H14)*$B$31,2),0)</f>
        <v>0</v>
      </c>
      <c r="J14" s="312">
        <f t="shared" ref="J14:J21" si="4">I14*12</f>
        <v>0</v>
      </c>
      <c r="K14" s="347">
        <f>ROUND(K13*(1+$C$33),4)</f>
        <v>0</v>
      </c>
      <c r="L14" s="348">
        <f t="shared" ref="L14:L21" si="5">MAX(ROUND(((K$11)*K14)*$B$31,2),0)</f>
        <v>0</v>
      </c>
      <c r="M14" s="312">
        <f t="shared" ref="M14:M21" si="6">L14*12</f>
        <v>0</v>
      </c>
      <c r="N14" s="347">
        <f>ROUND(N13*(1+$C$33),4)</f>
        <v>0</v>
      </c>
      <c r="O14" s="348">
        <f t="shared" ref="O14:O21" si="7">MAX(ROUND(((N$11)*N14)*$B$31,2),0)</f>
        <v>0</v>
      </c>
      <c r="P14" s="312">
        <f t="shared" ref="P14:P21" si="8">O14*12</f>
        <v>0</v>
      </c>
      <c r="Q14" s="347">
        <f>ROUND(Q13*(1+$C$33),4)</f>
        <v>0</v>
      </c>
      <c r="R14" s="348">
        <f t="shared" ref="R14:R21" si="9">MAX(ROUND(((Q$11)*Q14)*$B$31,2),0)</f>
        <v>0</v>
      </c>
      <c r="S14" s="312">
        <f t="shared" ref="S14:S21" si="10">R14*12</f>
        <v>0</v>
      </c>
      <c r="T14" s="347">
        <f>ROUND(T13*(1+$C$33),4)</f>
        <v>0</v>
      </c>
      <c r="U14" s="348">
        <f t="shared" ref="U14:U21" si="11">MAX(ROUND(((T$11)*T14)*$B$31,2),0)</f>
        <v>0</v>
      </c>
      <c r="V14" s="312">
        <f t="shared" ref="V14:V21" si="12">U14*12</f>
        <v>0</v>
      </c>
      <c r="W14" s="347">
        <f>ROUND(W13*(1+$C$33),4)</f>
        <v>0</v>
      </c>
      <c r="X14" s="348">
        <f t="shared" ref="X14:X21" si="13">MAX(ROUND(((W$11)*W14)*$B$31,2),0)</f>
        <v>0</v>
      </c>
      <c r="Y14" s="312">
        <f t="shared" ref="Y14:Y21" si="14">X14*12</f>
        <v>0</v>
      </c>
      <c r="Z14" s="313">
        <f t="shared" ref="Z14:Z21" si="15">D14+G14+J14+M14+P14+S14+V14+Y14</f>
        <v>1200916.3555000001</v>
      </c>
      <c r="AA14" s="349"/>
    </row>
    <row r="15" spans="1:27" x14ac:dyDescent="0.35">
      <c r="A15" s="546" t="s">
        <v>34</v>
      </c>
      <c r="B15" s="567"/>
      <c r="C15" s="346">
        <v>101577.50839999999</v>
      </c>
      <c r="D15" s="312">
        <f t="shared" si="1"/>
        <v>1218930.1007999999</v>
      </c>
      <c r="E15" s="347">
        <f t="shared" ref="E15:E21" si="16">ROUND(E14*(1+$C$33),4)</f>
        <v>0</v>
      </c>
      <c r="F15" s="348">
        <f t="shared" si="0"/>
        <v>0</v>
      </c>
      <c r="G15" s="312">
        <f t="shared" si="2"/>
        <v>0</v>
      </c>
      <c r="H15" s="347">
        <f t="shared" ref="H15:H21" si="17">ROUND(H14*(1+$C$33),4)</f>
        <v>0</v>
      </c>
      <c r="I15" s="348">
        <f t="shared" si="3"/>
        <v>0</v>
      </c>
      <c r="J15" s="312">
        <f t="shared" si="4"/>
        <v>0</v>
      </c>
      <c r="K15" s="347">
        <f t="shared" ref="K15:K21" si="18">ROUND(K14*(1+$C$33),4)</f>
        <v>0</v>
      </c>
      <c r="L15" s="348">
        <f t="shared" si="5"/>
        <v>0</v>
      </c>
      <c r="M15" s="312">
        <f t="shared" si="6"/>
        <v>0</v>
      </c>
      <c r="N15" s="347">
        <f>ROUND(N14*(1+$C$33),4)</f>
        <v>0</v>
      </c>
      <c r="O15" s="348">
        <f t="shared" si="7"/>
        <v>0</v>
      </c>
      <c r="P15" s="312">
        <f t="shared" si="8"/>
        <v>0</v>
      </c>
      <c r="Q15" s="347">
        <f t="shared" ref="Q15:Q21" si="19">ROUND(Q14*(1+$C$33),4)</f>
        <v>0</v>
      </c>
      <c r="R15" s="348">
        <f t="shared" si="9"/>
        <v>0</v>
      </c>
      <c r="S15" s="312">
        <f t="shared" si="10"/>
        <v>0</v>
      </c>
      <c r="T15" s="347">
        <f t="shared" ref="T15:T21" si="20">ROUND(T14*(1+$C$33),4)</f>
        <v>0</v>
      </c>
      <c r="U15" s="348">
        <f t="shared" si="11"/>
        <v>0</v>
      </c>
      <c r="V15" s="312">
        <f t="shared" si="12"/>
        <v>0</v>
      </c>
      <c r="W15" s="347">
        <f t="shared" ref="W15:W21" si="21">ROUND(W14*(1+$C$33),4)</f>
        <v>0</v>
      </c>
      <c r="X15" s="348">
        <f t="shared" si="13"/>
        <v>0</v>
      </c>
      <c r="Y15" s="312">
        <f t="shared" si="14"/>
        <v>0</v>
      </c>
      <c r="Z15" s="313">
        <f t="shared" si="15"/>
        <v>1218930.1007999999</v>
      </c>
      <c r="AA15" s="349"/>
    </row>
    <row r="16" spans="1:27" x14ac:dyDescent="0.35">
      <c r="A16" s="546" t="s">
        <v>35</v>
      </c>
      <c r="B16" s="567"/>
      <c r="C16" s="346">
        <v>103101.17103333333</v>
      </c>
      <c r="D16" s="312">
        <f t="shared" si="1"/>
        <v>1237214.0523999999</v>
      </c>
      <c r="E16" s="347">
        <f t="shared" si="16"/>
        <v>0</v>
      </c>
      <c r="F16" s="348">
        <f t="shared" si="0"/>
        <v>0</v>
      </c>
      <c r="G16" s="312">
        <f t="shared" si="2"/>
        <v>0</v>
      </c>
      <c r="H16" s="347">
        <f t="shared" si="17"/>
        <v>0</v>
      </c>
      <c r="I16" s="348">
        <f t="shared" si="3"/>
        <v>0</v>
      </c>
      <c r="J16" s="312">
        <f t="shared" si="4"/>
        <v>0</v>
      </c>
      <c r="K16" s="347">
        <f t="shared" si="18"/>
        <v>0</v>
      </c>
      <c r="L16" s="348">
        <f t="shared" si="5"/>
        <v>0</v>
      </c>
      <c r="M16" s="312">
        <f t="shared" si="6"/>
        <v>0</v>
      </c>
      <c r="N16" s="347">
        <f t="shared" ref="N16:N21" si="22">ROUND(N15*(1+$C$33),4)</f>
        <v>0</v>
      </c>
      <c r="O16" s="348">
        <f t="shared" si="7"/>
        <v>0</v>
      </c>
      <c r="P16" s="312">
        <f t="shared" si="8"/>
        <v>0</v>
      </c>
      <c r="Q16" s="347">
        <f t="shared" si="19"/>
        <v>0</v>
      </c>
      <c r="R16" s="348">
        <f t="shared" si="9"/>
        <v>0</v>
      </c>
      <c r="S16" s="312">
        <f t="shared" si="10"/>
        <v>0</v>
      </c>
      <c r="T16" s="347">
        <f t="shared" si="20"/>
        <v>0</v>
      </c>
      <c r="U16" s="348">
        <f t="shared" si="11"/>
        <v>0</v>
      </c>
      <c r="V16" s="312">
        <f t="shared" si="12"/>
        <v>0</v>
      </c>
      <c r="W16" s="347">
        <f t="shared" si="21"/>
        <v>0</v>
      </c>
      <c r="X16" s="348">
        <f t="shared" si="13"/>
        <v>0</v>
      </c>
      <c r="Y16" s="312">
        <f t="shared" si="14"/>
        <v>0</v>
      </c>
      <c r="Z16" s="313">
        <f t="shared" si="15"/>
        <v>1237214.0523999999</v>
      </c>
      <c r="AA16" s="349"/>
    </row>
    <row r="17" spans="1:27" x14ac:dyDescent="0.35">
      <c r="A17" s="546" t="s">
        <v>36</v>
      </c>
      <c r="B17" s="567"/>
      <c r="C17" s="346">
        <v>104647.68859166668</v>
      </c>
      <c r="D17" s="312">
        <f t="shared" si="1"/>
        <v>1255772.2631000001</v>
      </c>
      <c r="E17" s="347">
        <f t="shared" si="16"/>
        <v>0</v>
      </c>
      <c r="F17" s="348">
        <f t="shared" si="0"/>
        <v>0</v>
      </c>
      <c r="G17" s="312">
        <f t="shared" si="2"/>
        <v>0</v>
      </c>
      <c r="H17" s="347">
        <f t="shared" si="17"/>
        <v>0</v>
      </c>
      <c r="I17" s="348">
        <f t="shared" si="3"/>
        <v>0</v>
      </c>
      <c r="J17" s="312">
        <f t="shared" si="4"/>
        <v>0</v>
      </c>
      <c r="K17" s="347">
        <f>ROUND(K16*(1+$C$33),4)</f>
        <v>0</v>
      </c>
      <c r="L17" s="348">
        <f t="shared" si="5"/>
        <v>0</v>
      </c>
      <c r="M17" s="312">
        <f t="shared" si="6"/>
        <v>0</v>
      </c>
      <c r="N17" s="347">
        <f t="shared" si="22"/>
        <v>0</v>
      </c>
      <c r="O17" s="348">
        <f t="shared" si="7"/>
        <v>0</v>
      </c>
      <c r="P17" s="312">
        <f t="shared" si="8"/>
        <v>0</v>
      </c>
      <c r="Q17" s="347">
        <f t="shared" si="19"/>
        <v>0</v>
      </c>
      <c r="R17" s="348">
        <f t="shared" si="9"/>
        <v>0</v>
      </c>
      <c r="S17" s="312">
        <f t="shared" si="10"/>
        <v>0</v>
      </c>
      <c r="T17" s="347">
        <f t="shared" si="20"/>
        <v>0</v>
      </c>
      <c r="U17" s="348">
        <f t="shared" si="11"/>
        <v>0</v>
      </c>
      <c r="V17" s="312">
        <f t="shared" si="12"/>
        <v>0</v>
      </c>
      <c r="W17" s="347">
        <f t="shared" si="21"/>
        <v>0</v>
      </c>
      <c r="X17" s="348">
        <f t="shared" si="13"/>
        <v>0</v>
      </c>
      <c r="Y17" s="312">
        <f t="shared" si="14"/>
        <v>0</v>
      </c>
      <c r="Z17" s="313">
        <f t="shared" si="15"/>
        <v>1255772.2631000001</v>
      </c>
      <c r="AA17" s="349"/>
    </row>
    <row r="18" spans="1:27" x14ac:dyDescent="0.35">
      <c r="A18" s="546" t="s">
        <v>37</v>
      </c>
      <c r="B18" s="567"/>
      <c r="C18" s="346">
        <v>106217.40392499999</v>
      </c>
      <c r="D18" s="312">
        <f t="shared" si="1"/>
        <v>1274608.8470999999</v>
      </c>
      <c r="E18" s="347">
        <f t="shared" si="16"/>
        <v>0</v>
      </c>
      <c r="F18" s="348">
        <f t="shared" si="0"/>
        <v>0</v>
      </c>
      <c r="G18" s="312">
        <f t="shared" si="2"/>
        <v>0</v>
      </c>
      <c r="H18" s="347">
        <f t="shared" si="17"/>
        <v>0</v>
      </c>
      <c r="I18" s="348">
        <f t="shared" si="3"/>
        <v>0</v>
      </c>
      <c r="J18" s="312">
        <f t="shared" si="4"/>
        <v>0</v>
      </c>
      <c r="K18" s="347">
        <f t="shared" si="18"/>
        <v>0</v>
      </c>
      <c r="L18" s="348">
        <f t="shared" si="5"/>
        <v>0</v>
      </c>
      <c r="M18" s="312">
        <f t="shared" si="6"/>
        <v>0</v>
      </c>
      <c r="N18" s="347">
        <f t="shared" si="22"/>
        <v>0</v>
      </c>
      <c r="O18" s="348">
        <f t="shared" si="7"/>
        <v>0</v>
      </c>
      <c r="P18" s="312">
        <f t="shared" si="8"/>
        <v>0</v>
      </c>
      <c r="Q18" s="347">
        <f t="shared" si="19"/>
        <v>0</v>
      </c>
      <c r="R18" s="348">
        <f t="shared" si="9"/>
        <v>0</v>
      </c>
      <c r="S18" s="312">
        <f t="shared" si="10"/>
        <v>0</v>
      </c>
      <c r="T18" s="347">
        <f t="shared" si="20"/>
        <v>0</v>
      </c>
      <c r="U18" s="348">
        <f t="shared" si="11"/>
        <v>0</v>
      </c>
      <c r="V18" s="312">
        <f t="shared" si="12"/>
        <v>0</v>
      </c>
      <c r="W18" s="347">
        <f t="shared" si="21"/>
        <v>0</v>
      </c>
      <c r="X18" s="348">
        <f t="shared" si="13"/>
        <v>0</v>
      </c>
      <c r="Y18" s="312">
        <f t="shared" si="14"/>
        <v>0</v>
      </c>
      <c r="Z18" s="313">
        <f t="shared" si="15"/>
        <v>1274608.8470999999</v>
      </c>
      <c r="AA18" s="349"/>
    </row>
    <row r="19" spans="1:27" x14ac:dyDescent="0.35">
      <c r="A19" s="546" t="s">
        <v>38</v>
      </c>
      <c r="B19" s="567"/>
      <c r="C19" s="346">
        <v>107810.66498333334</v>
      </c>
      <c r="D19" s="312">
        <f t="shared" si="1"/>
        <v>1293727.9798000001</v>
      </c>
      <c r="E19" s="347">
        <f t="shared" si="16"/>
        <v>0</v>
      </c>
      <c r="F19" s="348">
        <f t="shared" si="0"/>
        <v>0</v>
      </c>
      <c r="G19" s="312">
        <f t="shared" si="2"/>
        <v>0</v>
      </c>
      <c r="H19" s="347">
        <f t="shared" si="17"/>
        <v>0</v>
      </c>
      <c r="I19" s="348">
        <f t="shared" si="3"/>
        <v>0</v>
      </c>
      <c r="J19" s="312">
        <f t="shared" si="4"/>
        <v>0</v>
      </c>
      <c r="K19" s="347">
        <f t="shared" si="18"/>
        <v>0</v>
      </c>
      <c r="L19" s="348">
        <f t="shared" si="5"/>
        <v>0</v>
      </c>
      <c r="M19" s="312">
        <f t="shared" si="6"/>
        <v>0</v>
      </c>
      <c r="N19" s="347">
        <f t="shared" si="22"/>
        <v>0</v>
      </c>
      <c r="O19" s="348">
        <f t="shared" si="7"/>
        <v>0</v>
      </c>
      <c r="P19" s="312">
        <f t="shared" si="8"/>
        <v>0</v>
      </c>
      <c r="Q19" s="347">
        <f t="shared" si="19"/>
        <v>0</v>
      </c>
      <c r="R19" s="348">
        <f t="shared" si="9"/>
        <v>0</v>
      </c>
      <c r="S19" s="312">
        <f t="shared" si="10"/>
        <v>0</v>
      </c>
      <c r="T19" s="347">
        <f t="shared" si="20"/>
        <v>0</v>
      </c>
      <c r="U19" s="348">
        <f t="shared" si="11"/>
        <v>0</v>
      </c>
      <c r="V19" s="312">
        <f t="shared" si="12"/>
        <v>0</v>
      </c>
      <c r="W19" s="347">
        <f t="shared" si="21"/>
        <v>0</v>
      </c>
      <c r="X19" s="348">
        <f t="shared" si="13"/>
        <v>0</v>
      </c>
      <c r="Y19" s="312">
        <f t="shared" si="14"/>
        <v>0</v>
      </c>
      <c r="Z19" s="313">
        <f t="shared" si="15"/>
        <v>1293727.9798000001</v>
      </c>
      <c r="AA19" s="349"/>
    </row>
    <row r="20" spans="1:27" x14ac:dyDescent="0.35">
      <c r="A20" s="546" t="s">
        <v>39</v>
      </c>
      <c r="B20" s="567"/>
      <c r="C20" s="346">
        <v>109427.82495833334</v>
      </c>
      <c r="D20" s="312">
        <f t="shared" si="1"/>
        <v>1313133.8995000001</v>
      </c>
      <c r="E20" s="347">
        <f t="shared" si="16"/>
        <v>0</v>
      </c>
      <c r="F20" s="348">
        <f t="shared" si="0"/>
        <v>0</v>
      </c>
      <c r="G20" s="312">
        <f t="shared" si="2"/>
        <v>0</v>
      </c>
      <c r="H20" s="347">
        <f t="shared" si="17"/>
        <v>0</v>
      </c>
      <c r="I20" s="348">
        <f t="shared" si="3"/>
        <v>0</v>
      </c>
      <c r="J20" s="312">
        <f t="shared" si="4"/>
        <v>0</v>
      </c>
      <c r="K20" s="347">
        <f t="shared" si="18"/>
        <v>0</v>
      </c>
      <c r="L20" s="348">
        <f t="shared" si="5"/>
        <v>0</v>
      </c>
      <c r="M20" s="312">
        <f t="shared" si="6"/>
        <v>0</v>
      </c>
      <c r="N20" s="347">
        <f t="shared" si="22"/>
        <v>0</v>
      </c>
      <c r="O20" s="348">
        <f t="shared" si="7"/>
        <v>0</v>
      </c>
      <c r="P20" s="312">
        <f t="shared" si="8"/>
        <v>0</v>
      </c>
      <c r="Q20" s="347">
        <f t="shared" si="19"/>
        <v>0</v>
      </c>
      <c r="R20" s="348">
        <f t="shared" si="9"/>
        <v>0</v>
      </c>
      <c r="S20" s="312">
        <f t="shared" si="10"/>
        <v>0</v>
      </c>
      <c r="T20" s="347">
        <f t="shared" si="20"/>
        <v>0</v>
      </c>
      <c r="U20" s="348">
        <f t="shared" si="11"/>
        <v>0</v>
      </c>
      <c r="V20" s="312">
        <f t="shared" si="12"/>
        <v>0</v>
      </c>
      <c r="W20" s="347">
        <f t="shared" si="21"/>
        <v>0</v>
      </c>
      <c r="X20" s="348">
        <f t="shared" si="13"/>
        <v>0</v>
      </c>
      <c r="Y20" s="312">
        <f t="shared" si="14"/>
        <v>0</v>
      </c>
      <c r="Z20" s="313">
        <f t="shared" si="15"/>
        <v>1313133.8995000001</v>
      </c>
      <c r="AA20" s="349"/>
    </row>
    <row r="21" spans="1:27" x14ac:dyDescent="0.35">
      <c r="A21" s="546" t="s">
        <v>40</v>
      </c>
      <c r="B21" s="567"/>
      <c r="C21" s="346">
        <v>111069.24233333334</v>
      </c>
      <c r="D21" s="312">
        <f t="shared" si="1"/>
        <v>1332830.9080000001</v>
      </c>
      <c r="E21" s="347">
        <f t="shared" si="16"/>
        <v>0</v>
      </c>
      <c r="F21" s="348">
        <f t="shared" si="0"/>
        <v>0</v>
      </c>
      <c r="G21" s="312">
        <f t="shared" si="2"/>
        <v>0</v>
      </c>
      <c r="H21" s="347">
        <f t="shared" si="17"/>
        <v>0</v>
      </c>
      <c r="I21" s="348">
        <f t="shared" si="3"/>
        <v>0</v>
      </c>
      <c r="J21" s="312">
        <f t="shared" si="4"/>
        <v>0</v>
      </c>
      <c r="K21" s="347">
        <f t="shared" si="18"/>
        <v>0</v>
      </c>
      <c r="L21" s="348">
        <f t="shared" si="5"/>
        <v>0</v>
      </c>
      <c r="M21" s="312">
        <f t="shared" si="6"/>
        <v>0</v>
      </c>
      <c r="N21" s="347">
        <f t="shared" si="22"/>
        <v>0</v>
      </c>
      <c r="O21" s="348">
        <f t="shared" si="7"/>
        <v>0</v>
      </c>
      <c r="P21" s="312">
        <f t="shared" si="8"/>
        <v>0</v>
      </c>
      <c r="Q21" s="347">
        <f t="shared" si="19"/>
        <v>0</v>
      </c>
      <c r="R21" s="348">
        <f t="shared" si="9"/>
        <v>0</v>
      </c>
      <c r="S21" s="312">
        <f t="shared" si="10"/>
        <v>0</v>
      </c>
      <c r="T21" s="347">
        <f t="shared" si="20"/>
        <v>0</v>
      </c>
      <c r="U21" s="348">
        <f t="shared" si="11"/>
        <v>0</v>
      </c>
      <c r="V21" s="312">
        <f t="shared" si="12"/>
        <v>0</v>
      </c>
      <c r="W21" s="347">
        <f t="shared" si="21"/>
        <v>0</v>
      </c>
      <c r="X21" s="348">
        <f t="shared" si="13"/>
        <v>0</v>
      </c>
      <c r="Y21" s="312">
        <f t="shared" si="14"/>
        <v>0</v>
      </c>
      <c r="Z21" s="313">
        <f t="shared" si="15"/>
        <v>1332830.9080000001</v>
      </c>
      <c r="AA21" s="349"/>
    </row>
    <row r="22" spans="1:27" s="318" customFormat="1" ht="13.9" x14ac:dyDescent="0.4">
      <c r="A22" s="522" t="s">
        <v>373</v>
      </c>
      <c r="B22" s="554"/>
      <c r="C22" s="215"/>
      <c r="D22" s="194">
        <f>SUM(D13:D21)</f>
        <v>11310303.2294</v>
      </c>
      <c r="E22" s="316"/>
      <c r="F22" s="350"/>
      <c r="G22" s="315">
        <f>SUM(G13:G21)</f>
        <v>0</v>
      </c>
      <c r="H22" s="316"/>
      <c r="I22" s="350"/>
      <c r="J22" s="315">
        <f>SUM(J13:J21)</f>
        <v>0</v>
      </c>
      <c r="K22" s="316"/>
      <c r="L22" s="350"/>
      <c r="M22" s="315">
        <f>SUM(M13:M21)</f>
        <v>0</v>
      </c>
      <c r="N22" s="316"/>
      <c r="O22" s="350"/>
      <c r="P22" s="315">
        <f>SUM(P13:P21)</f>
        <v>0</v>
      </c>
      <c r="Q22" s="316"/>
      <c r="R22" s="350"/>
      <c r="S22" s="315">
        <f>SUM(S13:S21)</f>
        <v>0</v>
      </c>
      <c r="T22" s="316"/>
      <c r="U22" s="350"/>
      <c r="V22" s="315">
        <f>SUM(V13:V21)</f>
        <v>0</v>
      </c>
      <c r="W22" s="316"/>
      <c r="X22" s="351"/>
      <c r="Y22" s="315">
        <f>SUM(Y13:Y21)</f>
        <v>0</v>
      </c>
      <c r="Z22" s="424">
        <f>D22+G22+J22+M22+P22+S22+V22+Y22</f>
        <v>11310303.2294</v>
      </c>
    </row>
    <row r="23" spans="1:27" ht="13.9" thickBot="1" x14ac:dyDescent="0.4">
      <c r="A23" s="46"/>
      <c r="Z23" s="295"/>
    </row>
    <row r="24" spans="1:27" ht="14.25" thickBot="1" x14ac:dyDescent="0.45">
      <c r="A24" s="555" t="s">
        <v>374</v>
      </c>
      <c r="B24" s="556"/>
      <c r="C24" s="319">
        <f>Z22</f>
        <v>11310303.2294</v>
      </c>
      <c r="D24" s="296"/>
      <c r="E24" s="320"/>
      <c r="V24" s="307"/>
      <c r="W24" s="307"/>
      <c r="X24" s="307"/>
      <c r="Y24" s="307"/>
      <c r="Z24" s="295"/>
    </row>
    <row r="25" spans="1:27" x14ac:dyDescent="0.35">
      <c r="A25" s="46"/>
      <c r="K25" s="329"/>
      <c r="L25" s="329"/>
      <c r="Z25" s="295"/>
    </row>
    <row r="26" spans="1:27" ht="13.9" x14ac:dyDescent="0.4">
      <c r="A26" s="324" t="s">
        <v>49</v>
      </c>
      <c r="B26" s="296"/>
      <c r="K26" s="329"/>
      <c r="L26" s="329"/>
      <c r="Z26" s="295"/>
    </row>
    <row r="27" spans="1:27" ht="13.9" x14ac:dyDescent="0.4">
      <c r="A27" s="325" t="s">
        <v>101</v>
      </c>
      <c r="B27" s="326">
        <f>+IF('Participating State'!$B$17="Yes",'Participating State'!B8,0)</f>
        <v>0</v>
      </c>
      <c r="K27" s="329"/>
      <c r="L27" s="329"/>
      <c r="Z27" s="295"/>
    </row>
    <row r="28" spans="1:27" ht="13.9" x14ac:dyDescent="0.4">
      <c r="A28" s="325" t="s">
        <v>46</v>
      </c>
      <c r="B28" s="326">
        <f>+IF('Participating State'!$B$17="Yes",'Participating State'!B9,0)</f>
        <v>0</v>
      </c>
      <c r="K28" s="329"/>
      <c r="L28" s="329"/>
      <c r="Z28" s="295"/>
    </row>
    <row r="29" spans="1:27" ht="13.9" x14ac:dyDescent="0.4">
      <c r="A29" s="325" t="s">
        <v>47</v>
      </c>
      <c r="B29" s="174">
        <f>B28-B27</f>
        <v>0</v>
      </c>
      <c r="K29" s="329"/>
      <c r="L29" s="329"/>
      <c r="Z29" s="295"/>
    </row>
    <row r="30" spans="1:27" ht="13.9" x14ac:dyDescent="0.4">
      <c r="A30" s="325" t="s">
        <v>85</v>
      </c>
      <c r="B30" s="174">
        <f>IFERROR(B29/B27,0)</f>
        <v>0</v>
      </c>
      <c r="K30" s="329"/>
      <c r="L30" s="329"/>
      <c r="Z30" s="295"/>
    </row>
    <row r="31" spans="1:27" ht="13.9" x14ac:dyDescent="0.4">
      <c r="A31" s="325" t="s">
        <v>48</v>
      </c>
      <c r="B31" s="174">
        <f>B30+1</f>
        <v>1</v>
      </c>
      <c r="K31" s="329"/>
      <c r="L31" s="329"/>
      <c r="Z31" s="295"/>
    </row>
    <row r="32" spans="1:27" x14ac:dyDescent="0.35">
      <c r="A32" s="46"/>
      <c r="K32" s="329"/>
      <c r="L32" s="329"/>
      <c r="Z32" s="295"/>
    </row>
    <row r="33" spans="1:26" x14ac:dyDescent="0.35">
      <c r="A33" s="231" t="s">
        <v>27</v>
      </c>
      <c r="C33" s="352">
        <v>0</v>
      </c>
      <c r="Z33" s="295"/>
    </row>
    <row r="34" spans="1:26" x14ac:dyDescent="0.35">
      <c r="A34" s="231" t="s">
        <v>28</v>
      </c>
      <c r="C34" s="353">
        <v>0</v>
      </c>
      <c r="Z34" s="295"/>
    </row>
    <row r="35" spans="1:26" ht="13.9" thickBot="1" x14ac:dyDescent="0.4">
      <c r="A35" s="354" t="s">
        <v>103</v>
      </c>
      <c r="B35" s="333"/>
      <c r="C35" s="333"/>
      <c r="D35" s="333"/>
      <c r="E35" s="355">
        <v>0</v>
      </c>
      <c r="F35" s="333"/>
      <c r="G35" s="333"/>
      <c r="H35" s="355">
        <v>0</v>
      </c>
      <c r="I35" s="333"/>
      <c r="J35" s="333"/>
      <c r="K35" s="355">
        <v>0</v>
      </c>
      <c r="L35" s="333"/>
      <c r="M35" s="333"/>
      <c r="N35" s="355">
        <v>0</v>
      </c>
      <c r="O35" s="333"/>
      <c r="P35" s="333"/>
      <c r="Q35" s="355">
        <v>0</v>
      </c>
      <c r="R35" s="333"/>
      <c r="S35" s="333"/>
      <c r="T35" s="355">
        <v>0</v>
      </c>
      <c r="U35" s="333"/>
      <c r="V35" s="333"/>
      <c r="W35" s="355">
        <v>0</v>
      </c>
      <c r="X35" s="333"/>
      <c r="Y35" s="333"/>
      <c r="Z35" s="334"/>
    </row>
  </sheetData>
  <mergeCells count="29">
    <mergeCell ref="A1:Z1"/>
    <mergeCell ref="A3:Z3"/>
    <mergeCell ref="A19:B19"/>
    <mergeCell ref="A20:B20"/>
    <mergeCell ref="A6:Z6"/>
    <mergeCell ref="C8:D8"/>
    <mergeCell ref="E8:G8"/>
    <mergeCell ref="H8:J8"/>
    <mergeCell ref="K8:M8"/>
    <mergeCell ref="N8:P8"/>
    <mergeCell ref="Q8:S8"/>
    <mergeCell ref="T8:V8"/>
    <mergeCell ref="W8:Y8"/>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s>
  <pageMargins left="0.25" right="0.25" top="0.75" bottom="0.75" header="0.3" footer="0.3"/>
  <pageSetup scale="28" fitToHeight="0" orientation="landscape" r:id="rId1"/>
  <headerFooter>
    <oddFooter>&amp;L&amp;F&amp;C&amp;A&amp;Rpage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8"/>
  <sheetViews>
    <sheetView topLeftCell="A16" zoomScale="80" zoomScaleNormal="80" workbookViewId="0">
      <selection sqref="A1:U1"/>
    </sheetView>
  </sheetViews>
  <sheetFormatPr defaultColWidth="8.86328125" defaultRowHeight="13.5" x14ac:dyDescent="0.35"/>
  <cols>
    <col min="1" max="1" width="45.59765625" style="78" customWidth="1"/>
    <col min="2" max="6" width="28.1328125" style="77" customWidth="1"/>
    <col min="7" max="7" width="20.59765625" style="77" customWidth="1"/>
    <col min="8" max="8" width="16" style="77" customWidth="1"/>
    <col min="9" max="16384" width="8.86328125" style="77"/>
  </cols>
  <sheetData>
    <row r="1" spans="1:9" ht="15" x14ac:dyDescent="0.4">
      <c r="A1" s="456" t="s">
        <v>429</v>
      </c>
      <c r="B1" s="456"/>
      <c r="C1" s="456"/>
      <c r="D1" s="456"/>
      <c r="E1" s="456"/>
      <c r="F1" s="456"/>
      <c r="G1" s="456"/>
    </row>
    <row r="3" spans="1:9" ht="17.649999999999999" x14ac:dyDescent="0.5">
      <c r="A3" s="460" t="s">
        <v>276</v>
      </c>
      <c r="B3" s="461"/>
      <c r="C3" s="461"/>
      <c r="D3" s="461"/>
      <c r="E3" s="461"/>
      <c r="F3" s="461"/>
      <c r="G3" s="461"/>
    </row>
    <row r="5" spans="1:9" ht="13.9" thickBot="1" x14ac:dyDescent="0.4"/>
    <row r="6" spans="1:9" ht="42.75" customHeight="1" thickTop="1" thickBot="1" x14ac:dyDescent="0.4">
      <c r="A6" s="479" t="s">
        <v>277</v>
      </c>
      <c r="B6" s="480"/>
      <c r="C6" s="480"/>
      <c r="D6" s="480"/>
      <c r="E6" s="481"/>
      <c r="F6" s="482"/>
    </row>
    <row r="7" spans="1:9" ht="15" x14ac:dyDescent="0.4">
      <c r="A7" s="465" t="s">
        <v>55</v>
      </c>
      <c r="B7" s="483" t="s">
        <v>56</v>
      </c>
      <c r="C7" s="484"/>
      <c r="D7" s="484"/>
      <c r="E7" s="485"/>
      <c r="F7" s="486"/>
    </row>
    <row r="8" spans="1:9" s="78" customFormat="1" ht="45" customHeight="1" thickBot="1" x14ac:dyDescent="0.45">
      <c r="A8" s="466"/>
      <c r="B8" s="79" t="s">
        <v>337</v>
      </c>
      <c r="C8" s="80"/>
      <c r="D8" s="80"/>
      <c r="E8" s="80"/>
      <c r="F8" s="256" t="s">
        <v>60</v>
      </c>
    </row>
    <row r="9" spans="1:9" ht="15.4" thickBot="1" x14ac:dyDescent="0.45">
      <c r="A9" s="245" t="s">
        <v>191</v>
      </c>
      <c r="B9" s="257">
        <v>0</v>
      </c>
      <c r="C9" s="274" t="s">
        <v>192</v>
      </c>
      <c r="D9" s="274" t="s">
        <v>192</v>
      </c>
      <c r="E9" s="274" t="s">
        <v>192</v>
      </c>
      <c r="F9" s="258">
        <f>B9</f>
        <v>0</v>
      </c>
    </row>
    <row r="10" spans="1:9" ht="3" customHeight="1" thickBot="1" x14ac:dyDescent="0.45">
      <c r="A10" s="246"/>
      <c r="B10" s="259"/>
      <c r="C10" s="275"/>
      <c r="D10" s="275"/>
      <c r="E10" s="275"/>
      <c r="F10" s="260"/>
    </row>
    <row r="11" spans="1:9" ht="15.4" thickBot="1" x14ac:dyDescent="0.45">
      <c r="A11" s="262" t="s">
        <v>193</v>
      </c>
      <c r="B11" s="263">
        <f>SUM(B9:B9)</f>
        <v>0</v>
      </c>
      <c r="C11" s="274" t="s">
        <v>192</v>
      </c>
      <c r="D11" s="274" t="s">
        <v>192</v>
      </c>
      <c r="E11" s="274" t="s">
        <v>192</v>
      </c>
      <c r="F11" s="261">
        <f>SUM(F9:F9)</f>
        <v>0</v>
      </c>
    </row>
    <row r="12" spans="1:9" ht="15.4" thickBot="1" x14ac:dyDescent="0.45">
      <c r="A12" s="262" t="s">
        <v>62</v>
      </c>
      <c r="B12" s="264">
        <f>B11/'F-1 Claims Svcs DDI Costs'!C15</f>
        <v>0</v>
      </c>
      <c r="C12" s="274" t="s">
        <v>192</v>
      </c>
      <c r="D12" s="274" t="s">
        <v>192</v>
      </c>
      <c r="E12" s="274" t="s">
        <v>192</v>
      </c>
      <c r="F12" s="277" t="s">
        <v>192</v>
      </c>
    </row>
    <row r="13" spans="1:9" ht="26.25" thickBot="1" x14ac:dyDescent="0.45">
      <c r="A13" s="249" t="s">
        <v>327</v>
      </c>
      <c r="B13" s="265">
        <v>0.05</v>
      </c>
      <c r="C13" s="274" t="s">
        <v>192</v>
      </c>
      <c r="D13" s="274" t="s">
        <v>192</v>
      </c>
      <c r="E13" s="274" t="s">
        <v>192</v>
      </c>
      <c r="F13" s="277" t="s">
        <v>192</v>
      </c>
      <c r="H13" s="162"/>
    </row>
    <row r="14" spans="1:9" s="85" customFormat="1" ht="26.25" thickBot="1" x14ac:dyDescent="0.45">
      <c r="A14" s="250" t="s">
        <v>328</v>
      </c>
      <c r="B14" s="266">
        <v>0.1</v>
      </c>
      <c r="C14" s="276" t="s">
        <v>192</v>
      </c>
      <c r="D14" s="276" t="s">
        <v>192</v>
      </c>
      <c r="E14" s="276" t="s">
        <v>192</v>
      </c>
      <c r="F14" s="278" t="s">
        <v>192</v>
      </c>
      <c r="G14" s="84"/>
      <c r="H14" s="162"/>
      <c r="I14" s="162"/>
    </row>
    <row r="15" spans="1:9" ht="15.4" thickTop="1" x14ac:dyDescent="0.4">
      <c r="A15" s="437"/>
      <c r="B15" s="76"/>
      <c r="C15" s="76"/>
      <c r="D15" s="76"/>
      <c r="E15" s="76"/>
      <c r="F15" s="438"/>
      <c r="H15" s="162"/>
    </row>
    <row r="16" spans="1:9" s="78" customFormat="1" ht="51" customHeight="1" thickBot="1" x14ac:dyDescent="0.4">
      <c r="A16" s="487" t="s">
        <v>302</v>
      </c>
      <c r="B16" s="488"/>
      <c r="C16" s="488"/>
      <c r="D16" s="488"/>
      <c r="E16" s="488"/>
      <c r="F16" s="489"/>
    </row>
    <row r="17" spans="1:7" ht="13.9" thickTop="1" x14ac:dyDescent="0.35"/>
    <row r="18" spans="1:7" ht="13.9" thickBot="1" x14ac:dyDescent="0.4">
      <c r="A18" s="78" t="s">
        <v>54</v>
      </c>
    </row>
    <row r="19" spans="1:7" ht="42.75" customHeight="1" thickTop="1" thickBot="1" x14ac:dyDescent="0.4">
      <c r="A19" s="462" t="s">
        <v>278</v>
      </c>
      <c r="B19" s="463"/>
      <c r="C19" s="463"/>
      <c r="D19" s="463"/>
      <c r="E19" s="463"/>
      <c r="F19" s="463"/>
      <c r="G19" s="464"/>
    </row>
    <row r="20" spans="1:7" ht="15.75" customHeight="1" x14ac:dyDescent="0.4">
      <c r="A20" s="465" t="s">
        <v>55</v>
      </c>
      <c r="B20" s="467" t="s">
        <v>56</v>
      </c>
      <c r="C20" s="468"/>
      <c r="D20" s="468"/>
      <c r="E20" s="468"/>
      <c r="F20" s="468"/>
      <c r="G20" s="469"/>
    </row>
    <row r="21" spans="1:7" s="78" customFormat="1" ht="45" customHeight="1" thickBot="1" x14ac:dyDescent="0.45">
      <c r="A21" s="466"/>
      <c r="B21" s="79" t="s">
        <v>300</v>
      </c>
      <c r="C21" s="80" t="s">
        <v>57</v>
      </c>
      <c r="D21" s="80" t="s">
        <v>58</v>
      </c>
      <c r="E21" s="81" t="s">
        <v>59</v>
      </c>
      <c r="F21" s="81" t="s">
        <v>60</v>
      </c>
      <c r="G21" s="244" t="s">
        <v>206</v>
      </c>
    </row>
    <row r="22" spans="1:7" ht="19.5" customHeight="1" x14ac:dyDescent="0.4">
      <c r="A22" s="251" t="s">
        <v>195</v>
      </c>
      <c r="B22" s="163">
        <v>0</v>
      </c>
      <c r="C22" s="163">
        <v>0</v>
      </c>
      <c r="D22" s="163">
        <v>0</v>
      </c>
      <c r="E22" s="163">
        <v>0</v>
      </c>
      <c r="F22" s="161">
        <f>SUM(B22:E22)</f>
        <v>0</v>
      </c>
      <c r="G22" s="252"/>
    </row>
    <row r="23" spans="1:7" ht="3" customHeight="1" x14ac:dyDescent="0.4">
      <c r="A23" s="246"/>
      <c r="B23" s="82"/>
      <c r="C23" s="82"/>
      <c r="D23" s="82"/>
      <c r="E23" s="82"/>
      <c r="F23" s="82"/>
      <c r="G23" s="247"/>
    </row>
    <row r="24" spans="1:7" ht="15.4" thickBot="1" x14ac:dyDescent="0.45">
      <c r="A24" s="248" t="s">
        <v>61</v>
      </c>
      <c r="B24" s="267">
        <f>SUM(B22:B22)</f>
        <v>0</v>
      </c>
      <c r="C24" s="267">
        <f t="shared" ref="C24:E24" si="0">SUM(C22:C22)</f>
        <v>0</v>
      </c>
      <c r="D24" s="267">
        <f t="shared" si="0"/>
        <v>0</v>
      </c>
      <c r="E24" s="267">
        <f t="shared" si="0"/>
        <v>0</v>
      </c>
      <c r="F24" s="268">
        <f>SUM(B24:E24)</f>
        <v>0</v>
      </c>
      <c r="G24" s="253">
        <f>'F-1 Claims Svcs DDI Costs'!C15-'Sch B - DDI Pmnt Milestone'!F11</f>
        <v>24629852.011965089</v>
      </c>
    </row>
    <row r="25" spans="1:7" ht="15.4" thickBot="1" x14ac:dyDescent="0.45">
      <c r="A25" s="248" t="s">
        <v>62</v>
      </c>
      <c r="B25" s="83" t="e">
        <f>B24/$F$24</f>
        <v>#DIV/0!</v>
      </c>
      <c r="C25" s="83" t="e">
        <f t="shared" ref="C25:E25" si="1">C24/$F$24</f>
        <v>#DIV/0!</v>
      </c>
      <c r="D25" s="83" t="e">
        <f t="shared" si="1"/>
        <v>#DIV/0!</v>
      </c>
      <c r="E25" s="83" t="e">
        <f t="shared" si="1"/>
        <v>#DIV/0!</v>
      </c>
      <c r="F25" s="269" t="e">
        <f>SUM(B25:E25)</f>
        <v>#DIV/0!</v>
      </c>
      <c r="G25" s="252"/>
    </row>
    <row r="26" spans="1:7" ht="25.5" x14ac:dyDescent="0.35">
      <c r="A26" s="249" t="s">
        <v>329</v>
      </c>
      <c r="B26" s="270">
        <v>0.05</v>
      </c>
      <c r="C26" s="271">
        <v>0.15</v>
      </c>
      <c r="D26" s="271">
        <v>0.25</v>
      </c>
      <c r="E26" s="271">
        <v>0.1</v>
      </c>
      <c r="F26" s="292"/>
      <c r="G26" s="252"/>
    </row>
    <row r="27" spans="1:7" s="85" customFormat="1" ht="25.9" thickBot="1" x14ac:dyDescent="0.4">
      <c r="A27" s="250" t="s">
        <v>330</v>
      </c>
      <c r="B27" s="272">
        <v>0.35</v>
      </c>
      <c r="C27" s="273">
        <v>0.3</v>
      </c>
      <c r="D27" s="273">
        <v>0.5</v>
      </c>
      <c r="E27" s="273">
        <v>0.25</v>
      </c>
      <c r="F27" s="293"/>
      <c r="G27" s="254"/>
    </row>
    <row r="28" spans="1:7" s="87" customFormat="1" ht="15.75" thickTop="1" thickBot="1" x14ac:dyDescent="0.45">
      <c r="A28" s="435" t="s">
        <v>63</v>
      </c>
      <c r="B28" s="235">
        <f>F24</f>
        <v>0</v>
      </c>
      <c r="C28" s="86"/>
      <c r="D28" s="86"/>
      <c r="E28" s="86"/>
      <c r="F28" s="86"/>
      <c r="G28" s="436"/>
    </row>
    <row r="29" spans="1:7" ht="15" x14ac:dyDescent="0.4">
      <c r="A29" s="437"/>
      <c r="B29" s="76"/>
      <c r="C29" s="76"/>
      <c r="D29" s="76"/>
      <c r="E29" s="76"/>
      <c r="F29" s="76"/>
      <c r="G29" s="431"/>
    </row>
    <row r="30" spans="1:7" ht="15" customHeight="1" x14ac:dyDescent="0.35">
      <c r="A30" s="473" t="s">
        <v>526</v>
      </c>
      <c r="B30" s="474"/>
      <c r="C30" s="474"/>
      <c r="D30" s="474"/>
      <c r="E30" s="474"/>
      <c r="F30" s="474"/>
      <c r="G30" s="475"/>
    </row>
    <row r="31" spans="1:7" ht="46.5" customHeight="1" thickBot="1" x14ac:dyDescent="0.4">
      <c r="A31" s="476"/>
      <c r="B31" s="477"/>
      <c r="C31" s="477"/>
      <c r="D31" s="477"/>
      <c r="E31" s="477"/>
      <c r="F31" s="477"/>
      <c r="G31" s="478"/>
    </row>
    <row r="32" spans="1:7" ht="13.9" thickTop="1" x14ac:dyDescent="0.35"/>
    <row r="33" spans="1:7" ht="13.9" thickBot="1" x14ac:dyDescent="0.4">
      <c r="A33" s="78" t="s">
        <v>527</v>
      </c>
    </row>
    <row r="34" spans="1:7" ht="40.5" customHeight="1" thickTop="1" thickBot="1" x14ac:dyDescent="0.4">
      <c r="A34" s="462" t="s">
        <v>279</v>
      </c>
      <c r="B34" s="463"/>
      <c r="C34" s="463"/>
      <c r="D34" s="463"/>
      <c r="E34" s="463"/>
      <c r="F34" s="463"/>
      <c r="G34" s="464"/>
    </row>
    <row r="35" spans="1:7" ht="15.75" customHeight="1" x14ac:dyDescent="0.4">
      <c r="A35" s="465" t="s">
        <v>55</v>
      </c>
      <c r="B35" s="467" t="s">
        <v>64</v>
      </c>
      <c r="C35" s="468"/>
      <c r="D35" s="468"/>
      <c r="E35" s="468"/>
      <c r="F35" s="468"/>
      <c r="G35" s="469"/>
    </row>
    <row r="36" spans="1:7" ht="28.15" thickBot="1" x14ac:dyDescent="0.45">
      <c r="A36" s="466"/>
      <c r="B36" s="79" t="s">
        <v>300</v>
      </c>
      <c r="C36" s="80" t="s">
        <v>57</v>
      </c>
      <c r="D36" s="80" t="s">
        <v>58</v>
      </c>
      <c r="E36" s="81" t="s">
        <v>59</v>
      </c>
      <c r="F36" s="81" t="s">
        <v>65</v>
      </c>
      <c r="G36" s="244" t="s">
        <v>206</v>
      </c>
    </row>
    <row r="37" spans="1:7" ht="30.4" thickBot="1" x14ac:dyDescent="0.45">
      <c r="A37" s="255" t="s">
        <v>280</v>
      </c>
      <c r="B37" s="163">
        <v>0</v>
      </c>
      <c r="C37" s="163">
        <v>0</v>
      </c>
      <c r="D37" s="163">
        <v>0</v>
      </c>
      <c r="E37" s="163">
        <v>0</v>
      </c>
      <c r="F37" s="289">
        <f>SUM(B37:E37)</f>
        <v>0</v>
      </c>
      <c r="G37" s="283"/>
    </row>
    <row r="38" spans="1:7" ht="3" customHeight="1" thickBot="1" x14ac:dyDescent="0.45">
      <c r="A38" s="246"/>
      <c r="B38" s="279"/>
      <c r="C38" s="280"/>
      <c r="D38" s="280"/>
      <c r="E38" s="280"/>
      <c r="F38" s="281"/>
      <c r="G38" s="284"/>
    </row>
    <row r="39" spans="1:7" ht="15.4" thickBot="1" x14ac:dyDescent="0.45">
      <c r="A39" s="248" t="s">
        <v>61</v>
      </c>
      <c r="B39" s="267">
        <f>SUM(B37:B37)</f>
        <v>0</v>
      </c>
      <c r="C39" s="267">
        <f t="shared" ref="C39:E39" si="2">SUM(C37:C37)</f>
        <v>0</v>
      </c>
      <c r="D39" s="267">
        <f t="shared" si="2"/>
        <v>0</v>
      </c>
      <c r="E39" s="267">
        <f t="shared" si="2"/>
        <v>0</v>
      </c>
      <c r="F39" s="288">
        <f>SUM(B39:E39)</f>
        <v>0</v>
      </c>
      <c r="G39" s="253">
        <f>'G-1 Claims Svcs DDI Costs'!C15</f>
        <v>1125259.5791667853</v>
      </c>
    </row>
    <row r="40" spans="1:7" ht="15.4" thickBot="1" x14ac:dyDescent="0.45">
      <c r="A40" s="248" t="s">
        <v>62</v>
      </c>
      <c r="B40" s="83" t="e">
        <f>B39/$F$39</f>
        <v>#DIV/0!</v>
      </c>
      <c r="C40" s="83" t="e">
        <f t="shared" ref="C40:E40" si="3">C39/$F$39</f>
        <v>#DIV/0!</v>
      </c>
      <c r="D40" s="83" t="e">
        <f t="shared" si="3"/>
        <v>#DIV/0!</v>
      </c>
      <c r="E40" s="83" t="e">
        <f t="shared" si="3"/>
        <v>#DIV/0!</v>
      </c>
      <c r="F40" s="282" t="e">
        <f>SUM(B40:E40)</f>
        <v>#DIV/0!</v>
      </c>
      <c r="G40" s="285"/>
    </row>
    <row r="41" spans="1:7" ht="25.9" thickBot="1" x14ac:dyDescent="0.4">
      <c r="A41" s="249" t="s">
        <v>329</v>
      </c>
      <c r="B41" s="265">
        <v>0.05</v>
      </c>
      <c r="C41" s="265">
        <v>0.15</v>
      </c>
      <c r="D41" s="265">
        <v>0.25</v>
      </c>
      <c r="E41" s="265">
        <v>0.1</v>
      </c>
      <c r="F41" s="287"/>
      <c r="G41" s="252"/>
    </row>
    <row r="42" spans="1:7" ht="25.9" thickBot="1" x14ac:dyDescent="0.4">
      <c r="A42" s="250" t="s">
        <v>330</v>
      </c>
      <c r="B42" s="266">
        <v>0.35</v>
      </c>
      <c r="C42" s="266">
        <v>0.3</v>
      </c>
      <c r="D42" s="266">
        <v>0.5</v>
      </c>
      <c r="E42" s="266">
        <v>0.25</v>
      </c>
      <c r="F42" s="286"/>
      <c r="G42" s="254"/>
    </row>
    <row r="43" spans="1:7" ht="15.75" thickTop="1" thickBot="1" x14ac:dyDescent="0.45">
      <c r="A43" s="430" t="s">
        <v>66</v>
      </c>
      <c r="B43" s="236">
        <f>F39</f>
        <v>0</v>
      </c>
      <c r="C43" s="76"/>
      <c r="D43" s="76"/>
      <c r="E43" s="76"/>
      <c r="F43" s="76"/>
      <c r="G43" s="431"/>
    </row>
    <row r="44" spans="1:7" ht="15" x14ac:dyDescent="0.4">
      <c r="A44" s="434"/>
      <c r="B44" s="241"/>
      <c r="C44" s="76"/>
      <c r="D44" s="76"/>
      <c r="E44" s="76"/>
      <c r="F44" s="76"/>
      <c r="G44" s="431"/>
    </row>
    <row r="45" spans="1:7" ht="60.75" customHeight="1" thickBot="1" x14ac:dyDescent="0.4">
      <c r="A45" s="470" t="s">
        <v>336</v>
      </c>
      <c r="B45" s="471"/>
      <c r="C45" s="471"/>
      <c r="D45" s="471"/>
      <c r="E45" s="471"/>
      <c r="F45" s="471"/>
      <c r="G45" s="472"/>
    </row>
    <row r="46" spans="1:7" ht="14.25" customHeight="1" thickTop="1" x14ac:dyDescent="0.35"/>
    <row r="47" spans="1:7" ht="14.25" customHeight="1" thickBot="1" x14ac:dyDescent="0.4"/>
    <row r="48" spans="1:7" ht="42" customHeight="1" thickTop="1" thickBot="1" x14ac:dyDescent="0.4">
      <c r="A48" s="462" t="s">
        <v>281</v>
      </c>
      <c r="B48" s="463"/>
      <c r="C48" s="463"/>
      <c r="D48" s="463"/>
      <c r="E48" s="463"/>
      <c r="F48" s="463"/>
      <c r="G48" s="464"/>
    </row>
    <row r="49" spans="1:7" ht="15.75" customHeight="1" x14ac:dyDescent="0.4">
      <c r="A49" s="465" t="s">
        <v>55</v>
      </c>
      <c r="B49" s="467" t="s">
        <v>0</v>
      </c>
      <c r="C49" s="468"/>
      <c r="D49" s="468"/>
      <c r="E49" s="468"/>
      <c r="F49" s="468"/>
      <c r="G49" s="469"/>
    </row>
    <row r="50" spans="1:7" ht="28.15" thickBot="1" x14ac:dyDescent="0.45">
      <c r="A50" s="466"/>
      <c r="B50" s="79" t="s">
        <v>300</v>
      </c>
      <c r="C50" s="80" t="s">
        <v>57</v>
      </c>
      <c r="D50" s="80" t="s">
        <v>58</v>
      </c>
      <c r="E50" s="81" t="s">
        <v>59</v>
      </c>
      <c r="F50" s="81" t="s">
        <v>65</v>
      </c>
      <c r="G50" s="244" t="s">
        <v>206</v>
      </c>
    </row>
    <row r="51" spans="1:7" ht="30" x14ac:dyDescent="0.4">
      <c r="A51" s="427" t="s">
        <v>282</v>
      </c>
      <c r="B51" s="163">
        <v>0</v>
      </c>
      <c r="C51" s="163">
        <v>0</v>
      </c>
      <c r="D51" s="163">
        <v>0</v>
      </c>
      <c r="E51" s="163">
        <v>0</v>
      </c>
      <c r="F51" s="289">
        <f>SUM(B51:E51)</f>
        <v>0</v>
      </c>
      <c r="G51" s="252"/>
    </row>
    <row r="52" spans="1:7" ht="15" x14ac:dyDescent="0.4">
      <c r="A52" s="246"/>
      <c r="B52" s="88"/>
      <c r="C52" s="89"/>
      <c r="D52" s="89"/>
      <c r="E52" s="90"/>
      <c r="F52" s="90"/>
      <c r="G52" s="247"/>
    </row>
    <row r="53" spans="1:7" ht="15.4" thickBot="1" x14ac:dyDescent="0.45">
      <c r="A53" s="248" t="s">
        <v>61</v>
      </c>
      <c r="B53" s="267">
        <f>SUM(B51:B51)</f>
        <v>0</v>
      </c>
      <c r="C53" s="267">
        <f t="shared" ref="C53:E53" si="4">SUM(C51:C51)</f>
        <v>0</v>
      </c>
      <c r="D53" s="267">
        <f t="shared" si="4"/>
        <v>0</v>
      </c>
      <c r="E53" s="267">
        <f t="shared" si="4"/>
        <v>0</v>
      </c>
      <c r="F53" s="290">
        <f>SUM(B53:E53)</f>
        <v>0</v>
      </c>
      <c r="G53" s="253">
        <f>'H-1 Claims Svcs DDI Costs'!C15</f>
        <v>1418835.5</v>
      </c>
    </row>
    <row r="54" spans="1:7" ht="15.4" thickBot="1" x14ac:dyDescent="0.45">
      <c r="A54" s="248" t="s">
        <v>62</v>
      </c>
      <c r="B54" s="83" t="e">
        <f>B53/$F$53</f>
        <v>#DIV/0!</v>
      </c>
      <c r="C54" s="83" t="e">
        <f t="shared" ref="C54:E54" si="5">C53/$F$53</f>
        <v>#DIV/0!</v>
      </c>
      <c r="D54" s="83" t="e">
        <f t="shared" si="5"/>
        <v>#DIV/0!</v>
      </c>
      <c r="E54" s="83" t="e">
        <f t="shared" si="5"/>
        <v>#DIV/0!</v>
      </c>
      <c r="F54" s="291" t="e">
        <f>SUM(B54:E54)</f>
        <v>#DIV/0!</v>
      </c>
      <c r="G54" s="252"/>
    </row>
    <row r="55" spans="1:7" ht="25.9" thickBot="1" x14ac:dyDescent="0.4">
      <c r="A55" s="249" t="s">
        <v>329</v>
      </c>
      <c r="B55" s="265">
        <v>0.05</v>
      </c>
      <c r="C55" s="265">
        <v>0.15</v>
      </c>
      <c r="D55" s="265">
        <v>0.25</v>
      </c>
      <c r="E55" s="265">
        <v>0.1</v>
      </c>
      <c r="F55" s="207"/>
      <c r="G55" s="252"/>
    </row>
    <row r="56" spans="1:7" ht="25.9" thickBot="1" x14ac:dyDescent="0.4">
      <c r="A56" s="428" t="s">
        <v>330</v>
      </c>
      <c r="B56" s="265">
        <v>0.35</v>
      </c>
      <c r="C56" s="265">
        <v>0.3</v>
      </c>
      <c r="D56" s="265">
        <v>0.5</v>
      </c>
      <c r="E56" s="265">
        <v>0.25</v>
      </c>
      <c r="F56" s="234"/>
      <c r="G56" s="429"/>
    </row>
    <row r="57" spans="1:7" ht="15.4" thickBot="1" x14ac:dyDescent="0.45">
      <c r="A57" s="430" t="s">
        <v>66</v>
      </c>
      <c r="B57" s="235">
        <f>F53</f>
        <v>0</v>
      </c>
      <c r="C57" s="76"/>
      <c r="D57" s="76"/>
      <c r="E57" s="76"/>
      <c r="F57" s="76"/>
      <c r="G57" s="431"/>
    </row>
    <row r="58" spans="1:7" ht="15" x14ac:dyDescent="0.4">
      <c r="A58" s="434"/>
      <c r="B58" s="242"/>
      <c r="C58" s="76"/>
      <c r="D58" s="76"/>
      <c r="E58" s="76"/>
      <c r="F58" s="76"/>
      <c r="G58" s="431"/>
    </row>
    <row r="59" spans="1:7" ht="61.5" customHeight="1" thickBot="1" x14ac:dyDescent="0.4">
      <c r="A59" s="470" t="s">
        <v>335</v>
      </c>
      <c r="B59" s="471"/>
      <c r="C59" s="471"/>
      <c r="D59" s="471"/>
      <c r="E59" s="471"/>
      <c r="F59" s="471"/>
      <c r="G59" s="472"/>
    </row>
    <row r="60" spans="1:7" ht="13.9" thickTop="1" x14ac:dyDescent="0.35"/>
    <row r="61" spans="1:7" ht="13.9" thickBot="1" x14ac:dyDescent="0.4"/>
    <row r="62" spans="1:7" ht="42" customHeight="1" thickTop="1" thickBot="1" x14ac:dyDescent="0.4">
      <c r="A62" s="462" t="s">
        <v>283</v>
      </c>
      <c r="B62" s="463"/>
      <c r="C62" s="463"/>
      <c r="D62" s="463"/>
      <c r="E62" s="463"/>
      <c r="F62" s="463"/>
      <c r="G62" s="464"/>
    </row>
    <row r="63" spans="1:7" ht="15.75" customHeight="1" x14ac:dyDescent="0.4">
      <c r="A63" s="465" t="s">
        <v>55</v>
      </c>
      <c r="B63" s="467" t="s">
        <v>0</v>
      </c>
      <c r="C63" s="468"/>
      <c r="D63" s="468"/>
      <c r="E63" s="468"/>
      <c r="F63" s="468"/>
      <c r="G63" s="469"/>
    </row>
    <row r="64" spans="1:7" ht="28.15" thickBot="1" x14ac:dyDescent="0.45">
      <c r="A64" s="466"/>
      <c r="B64" s="79" t="s">
        <v>301</v>
      </c>
      <c r="C64" s="80" t="s">
        <v>57</v>
      </c>
      <c r="D64" s="80" t="s">
        <v>58</v>
      </c>
      <c r="E64" s="81" t="s">
        <v>59</v>
      </c>
      <c r="F64" s="81" t="s">
        <v>65</v>
      </c>
      <c r="G64" s="244" t="s">
        <v>206</v>
      </c>
    </row>
    <row r="65" spans="1:7" ht="30" x14ac:dyDescent="0.4">
      <c r="A65" s="427" t="s">
        <v>284</v>
      </c>
      <c r="B65" s="163">
        <v>0</v>
      </c>
      <c r="C65" s="163">
        <v>0</v>
      </c>
      <c r="D65" s="163">
        <v>0</v>
      </c>
      <c r="E65" s="163">
        <v>0</v>
      </c>
      <c r="F65" s="289">
        <f>SUM(B65:E65)</f>
        <v>0</v>
      </c>
      <c r="G65" s="252"/>
    </row>
    <row r="66" spans="1:7" ht="15" x14ac:dyDescent="0.4">
      <c r="A66" s="246"/>
      <c r="B66" s="88"/>
      <c r="C66" s="89"/>
      <c r="D66" s="89"/>
      <c r="E66" s="90"/>
      <c r="F66" s="90"/>
      <c r="G66" s="247"/>
    </row>
    <row r="67" spans="1:7" ht="15.4" thickBot="1" x14ac:dyDescent="0.45">
      <c r="A67" s="248" t="s">
        <v>61</v>
      </c>
      <c r="B67" s="267">
        <f>SUM(B65:B65)</f>
        <v>0</v>
      </c>
      <c r="C67" s="267">
        <f t="shared" ref="C67:E67" si="6">SUM(C65:C65)</f>
        <v>0</v>
      </c>
      <c r="D67" s="267">
        <f t="shared" si="6"/>
        <v>0</v>
      </c>
      <c r="E67" s="267">
        <f t="shared" si="6"/>
        <v>0</v>
      </c>
      <c r="F67" s="290">
        <f>SUM(B67:E67)</f>
        <v>0</v>
      </c>
      <c r="G67" s="253">
        <f>'I-1 Claims Svcs DDI Costs'!C15</f>
        <v>715934.27839999995</v>
      </c>
    </row>
    <row r="68" spans="1:7" ht="15.4" thickBot="1" x14ac:dyDescent="0.45">
      <c r="A68" s="248" t="s">
        <v>62</v>
      </c>
      <c r="B68" s="83" t="e">
        <f>B67/$F$67</f>
        <v>#DIV/0!</v>
      </c>
      <c r="C68" s="83" t="e">
        <f>C67/$F$67</f>
        <v>#DIV/0!</v>
      </c>
      <c r="D68" s="83" t="e">
        <f>D67/$F$67</f>
        <v>#DIV/0!</v>
      </c>
      <c r="E68" s="83" t="e">
        <f>E67/$F$67</f>
        <v>#DIV/0!</v>
      </c>
      <c r="F68" s="291" t="e">
        <f>SUM(B68:E68)</f>
        <v>#DIV/0!</v>
      </c>
      <c r="G68" s="252"/>
    </row>
    <row r="69" spans="1:7" ht="25.9" thickBot="1" x14ac:dyDescent="0.4">
      <c r="A69" s="249" t="s">
        <v>329</v>
      </c>
      <c r="B69" s="265">
        <v>0.05</v>
      </c>
      <c r="C69" s="265">
        <v>0.15</v>
      </c>
      <c r="D69" s="265">
        <v>0.25</v>
      </c>
      <c r="E69" s="265">
        <v>0.1</v>
      </c>
      <c r="F69" s="207"/>
      <c r="G69" s="252"/>
    </row>
    <row r="70" spans="1:7" ht="25.9" thickBot="1" x14ac:dyDescent="0.4">
      <c r="A70" s="428" t="s">
        <v>330</v>
      </c>
      <c r="B70" s="265">
        <v>0.35</v>
      </c>
      <c r="C70" s="265">
        <v>0.3</v>
      </c>
      <c r="D70" s="265">
        <v>0.5</v>
      </c>
      <c r="E70" s="265">
        <v>0.25</v>
      </c>
      <c r="F70" s="234"/>
      <c r="G70" s="429"/>
    </row>
    <row r="71" spans="1:7" ht="15.4" thickBot="1" x14ac:dyDescent="0.45">
      <c r="A71" s="430" t="s">
        <v>66</v>
      </c>
      <c r="B71" s="235">
        <f>F67</f>
        <v>0</v>
      </c>
      <c r="C71" s="76"/>
      <c r="D71" s="76"/>
      <c r="E71" s="76"/>
      <c r="F71" s="76"/>
      <c r="G71" s="431"/>
    </row>
    <row r="72" spans="1:7" x14ac:dyDescent="0.35">
      <c r="A72" s="432"/>
      <c r="B72" s="433"/>
      <c r="C72" s="433"/>
      <c r="D72" s="433"/>
      <c r="E72" s="433"/>
      <c r="F72" s="433"/>
      <c r="G72" s="431"/>
    </row>
    <row r="73" spans="1:7" ht="62.25" customHeight="1" thickBot="1" x14ac:dyDescent="0.4">
      <c r="A73" s="470" t="s">
        <v>380</v>
      </c>
      <c r="B73" s="471"/>
      <c r="C73" s="471"/>
      <c r="D73" s="471"/>
      <c r="E73" s="471"/>
      <c r="F73" s="471"/>
      <c r="G73" s="472"/>
    </row>
    <row r="74" spans="1:7" ht="13.9" thickTop="1" x14ac:dyDescent="0.35"/>
    <row r="75" spans="1:7" ht="13.9" thickBot="1" x14ac:dyDescent="0.4"/>
    <row r="76" spans="1:7" ht="42" customHeight="1" thickTop="1" thickBot="1" x14ac:dyDescent="0.4">
      <c r="A76" s="462" t="s">
        <v>466</v>
      </c>
      <c r="B76" s="463"/>
      <c r="C76" s="463"/>
      <c r="D76" s="463"/>
      <c r="E76" s="463"/>
      <c r="F76" s="463"/>
      <c r="G76" s="464"/>
    </row>
    <row r="77" spans="1:7" ht="15.75" customHeight="1" x14ac:dyDescent="0.4">
      <c r="A77" s="465" t="s">
        <v>55</v>
      </c>
      <c r="B77" s="467" t="s">
        <v>0</v>
      </c>
      <c r="C77" s="468"/>
      <c r="D77" s="468"/>
      <c r="E77" s="468"/>
      <c r="F77" s="468"/>
      <c r="G77" s="469"/>
    </row>
    <row r="78" spans="1:7" ht="28.15" thickBot="1" x14ac:dyDescent="0.45">
      <c r="A78" s="466"/>
      <c r="B78" s="79" t="s">
        <v>301</v>
      </c>
      <c r="C78" s="80" t="s">
        <v>57</v>
      </c>
      <c r="D78" s="80" t="s">
        <v>58</v>
      </c>
      <c r="E78" s="81" t="s">
        <v>59</v>
      </c>
      <c r="F78" s="81" t="s">
        <v>65</v>
      </c>
      <c r="G78" s="244" t="s">
        <v>206</v>
      </c>
    </row>
    <row r="79" spans="1:7" ht="30" x14ac:dyDescent="0.4">
      <c r="A79" s="427" t="s">
        <v>467</v>
      </c>
      <c r="B79" s="163">
        <v>0</v>
      </c>
      <c r="C79" s="163">
        <v>0</v>
      </c>
      <c r="D79" s="163">
        <v>0</v>
      </c>
      <c r="E79" s="163">
        <v>0</v>
      </c>
      <c r="F79" s="289">
        <f>SUM(B79:E79)</f>
        <v>0</v>
      </c>
      <c r="G79" s="252"/>
    </row>
    <row r="80" spans="1:7" ht="15" x14ac:dyDescent="0.4">
      <c r="A80" s="246"/>
      <c r="B80" s="88"/>
      <c r="C80" s="89"/>
      <c r="D80" s="89"/>
      <c r="E80" s="90"/>
      <c r="F80" s="90"/>
      <c r="G80" s="247"/>
    </row>
    <row r="81" spans="1:7" ht="15.4" thickBot="1" x14ac:dyDescent="0.45">
      <c r="A81" s="248" t="s">
        <v>61</v>
      </c>
      <c r="B81" s="267">
        <f>SUM(B79:B79)</f>
        <v>0</v>
      </c>
      <c r="C81" s="267">
        <f t="shared" ref="C81:E81" si="7">SUM(C79:C79)</f>
        <v>0</v>
      </c>
      <c r="D81" s="267">
        <f t="shared" si="7"/>
        <v>0</v>
      </c>
      <c r="E81" s="267">
        <f t="shared" si="7"/>
        <v>0</v>
      </c>
      <c r="F81" s="290">
        <f>SUM(B81:E81)</f>
        <v>0</v>
      </c>
      <c r="G81" s="253">
        <f>'M-1 Claims Svcs DDI Costs'!C15</f>
        <v>0</v>
      </c>
    </row>
    <row r="82" spans="1:7" ht="15.4" thickBot="1" x14ac:dyDescent="0.45">
      <c r="A82" s="248" t="s">
        <v>62</v>
      </c>
      <c r="B82" s="83" t="e">
        <f>B81/$F$81</f>
        <v>#DIV/0!</v>
      </c>
      <c r="C82" s="83" t="e">
        <f>C81/$F$81</f>
        <v>#DIV/0!</v>
      </c>
      <c r="D82" s="83" t="e">
        <f>D81/$F$81</f>
        <v>#DIV/0!</v>
      </c>
      <c r="E82" s="83" t="e">
        <f>E81/$F$81</f>
        <v>#DIV/0!</v>
      </c>
      <c r="F82" s="291" t="e">
        <f>SUM(B82:E82)</f>
        <v>#DIV/0!</v>
      </c>
      <c r="G82" s="252"/>
    </row>
    <row r="83" spans="1:7" ht="25.9" thickBot="1" x14ac:dyDescent="0.4">
      <c r="A83" s="249" t="s">
        <v>329</v>
      </c>
      <c r="B83" s="265">
        <v>0.05</v>
      </c>
      <c r="C83" s="265">
        <v>0.15</v>
      </c>
      <c r="D83" s="265">
        <v>0.25</v>
      </c>
      <c r="E83" s="265">
        <v>0.1</v>
      </c>
      <c r="F83" s="207"/>
      <c r="G83" s="252"/>
    </row>
    <row r="84" spans="1:7" ht="25.9" thickBot="1" x14ac:dyDescent="0.4">
      <c r="A84" s="428" t="s">
        <v>330</v>
      </c>
      <c r="B84" s="265">
        <v>0.35</v>
      </c>
      <c r="C84" s="265">
        <v>0.3</v>
      </c>
      <c r="D84" s="265">
        <v>0.5</v>
      </c>
      <c r="E84" s="265">
        <v>0.25</v>
      </c>
      <c r="F84" s="234"/>
      <c r="G84" s="429"/>
    </row>
    <row r="85" spans="1:7" ht="15.4" thickBot="1" x14ac:dyDescent="0.45">
      <c r="A85" s="430" t="s">
        <v>66</v>
      </c>
      <c r="B85" s="235">
        <f>F81</f>
        <v>0</v>
      </c>
      <c r="C85" s="76"/>
      <c r="D85" s="76"/>
      <c r="E85" s="76"/>
      <c r="F85" s="76"/>
      <c r="G85" s="431"/>
    </row>
    <row r="86" spans="1:7" x14ac:dyDescent="0.35">
      <c r="A86" s="432"/>
      <c r="B86" s="433"/>
      <c r="C86" s="433"/>
      <c r="D86" s="433"/>
      <c r="E86" s="433"/>
      <c r="F86" s="433"/>
      <c r="G86" s="431"/>
    </row>
    <row r="87" spans="1:7" ht="62.25" customHeight="1" thickBot="1" x14ac:dyDescent="0.4">
      <c r="A87" s="470" t="s">
        <v>468</v>
      </c>
      <c r="B87" s="471"/>
      <c r="C87" s="471"/>
      <c r="D87" s="471"/>
      <c r="E87" s="471"/>
      <c r="F87" s="471"/>
      <c r="G87" s="472"/>
    </row>
    <row r="88" spans="1:7" ht="13.9" thickTop="1" x14ac:dyDescent="0.35"/>
  </sheetData>
  <mergeCells count="26">
    <mergeCell ref="A1:G1"/>
    <mergeCell ref="A73:G73"/>
    <mergeCell ref="A48:G48"/>
    <mergeCell ref="B49:G49"/>
    <mergeCell ref="A59:G59"/>
    <mergeCell ref="A3:G3"/>
    <mergeCell ref="A20:A21"/>
    <mergeCell ref="A35:A36"/>
    <mergeCell ref="B20:G20"/>
    <mergeCell ref="A30:G31"/>
    <mergeCell ref="A6:F6"/>
    <mergeCell ref="A7:A8"/>
    <mergeCell ref="B7:F7"/>
    <mergeCell ref="A16:F16"/>
    <mergeCell ref="A19:G19"/>
    <mergeCell ref="A34:G34"/>
    <mergeCell ref="A76:G76"/>
    <mergeCell ref="A77:A78"/>
    <mergeCell ref="B77:G77"/>
    <mergeCell ref="A87:G87"/>
    <mergeCell ref="B35:G35"/>
    <mergeCell ref="A45:G45"/>
    <mergeCell ref="A63:A64"/>
    <mergeCell ref="A49:A50"/>
    <mergeCell ref="A62:G62"/>
    <mergeCell ref="B63:G63"/>
  </mergeCells>
  <conditionalFormatting sqref="B12">
    <cfRule type="cellIs" dxfId="71" priority="69" operator="between">
      <formula>0.05</formula>
      <formula>0.35</formula>
    </cfRule>
    <cfRule type="cellIs" dxfId="70" priority="70" operator="notBetween">
      <formula>0.05</formula>
      <formula>0.35</formula>
    </cfRule>
  </conditionalFormatting>
  <conditionalFormatting sqref="G24">
    <cfRule type="cellIs" dxfId="69" priority="61" operator="equal">
      <formula>F24</formula>
    </cfRule>
    <cfRule type="cellIs" dxfId="68" priority="62" operator="notEqual">
      <formula>F24</formula>
    </cfRule>
  </conditionalFormatting>
  <conditionalFormatting sqref="G53">
    <cfRule type="cellIs" dxfId="67" priority="57" operator="equal">
      <formula>F53</formula>
    </cfRule>
    <cfRule type="cellIs" dxfId="66" priority="58" operator="notEqual">
      <formula>F53</formula>
    </cfRule>
  </conditionalFormatting>
  <conditionalFormatting sqref="G67">
    <cfRule type="cellIs" dxfId="65" priority="55" operator="equal">
      <formula>F67</formula>
    </cfRule>
    <cfRule type="cellIs" dxfId="64" priority="56" operator="notEqual">
      <formula>F67</formula>
    </cfRule>
  </conditionalFormatting>
  <conditionalFormatting sqref="G39">
    <cfRule type="cellIs" dxfId="63" priority="53" operator="equal">
      <formula>F39</formula>
    </cfRule>
    <cfRule type="cellIs" dxfId="62" priority="54" operator="notEqual">
      <formula>F39</formula>
    </cfRule>
  </conditionalFormatting>
  <conditionalFormatting sqref="B82">
    <cfRule type="cellIs" dxfId="61" priority="45" operator="between">
      <formula>0.05</formula>
      <formula>0.35</formula>
    </cfRule>
    <cfRule type="cellIs" dxfId="60" priority="46" operator="notBetween">
      <formula>0.05</formula>
      <formula>0.35</formula>
    </cfRule>
  </conditionalFormatting>
  <conditionalFormatting sqref="G81">
    <cfRule type="cellIs" dxfId="59" priority="43" operator="equal">
      <formula>F81</formula>
    </cfRule>
    <cfRule type="cellIs" dxfId="58" priority="44" operator="notEqual">
      <formula>F81</formula>
    </cfRule>
  </conditionalFormatting>
  <conditionalFormatting sqref="C82">
    <cfRule type="cellIs" dxfId="57" priority="41" operator="between">
      <formula>0.15</formula>
      <formula>0.3</formula>
    </cfRule>
    <cfRule type="cellIs" dxfId="56" priority="42" operator="notBetween">
      <formula>0.15</formula>
      <formula>0.3</formula>
    </cfRule>
  </conditionalFormatting>
  <conditionalFormatting sqref="D82">
    <cfRule type="cellIs" dxfId="55" priority="39" operator="between">
      <formula>0.25</formula>
      <formula>0.5</formula>
    </cfRule>
    <cfRule type="cellIs" dxfId="54" priority="40" operator="notBetween">
      <formula>0.25</formula>
      <formula>0.5</formula>
    </cfRule>
  </conditionalFormatting>
  <conditionalFormatting sqref="E82">
    <cfRule type="cellIs" dxfId="53" priority="37" operator="between">
      <formula>0.1</formula>
      <formula>0.25</formula>
    </cfRule>
    <cfRule type="cellIs" dxfId="52" priority="38" operator="notBetween">
      <formula>0.1</formula>
      <formula>0.25</formula>
    </cfRule>
  </conditionalFormatting>
  <conditionalFormatting sqref="B68">
    <cfRule type="cellIs" dxfId="51" priority="35" operator="between">
      <formula>0.05</formula>
      <formula>0.35</formula>
    </cfRule>
    <cfRule type="cellIs" dxfId="50" priority="36" operator="notBetween">
      <formula>0.05</formula>
      <formula>0.35</formula>
    </cfRule>
  </conditionalFormatting>
  <conditionalFormatting sqref="B54">
    <cfRule type="cellIs" dxfId="49" priority="33" operator="between">
      <formula>0.05</formula>
      <formula>0.35</formula>
    </cfRule>
    <cfRule type="cellIs" dxfId="48" priority="34" operator="notBetween">
      <formula>0.05</formula>
      <formula>0.35</formula>
    </cfRule>
  </conditionalFormatting>
  <conditionalFormatting sqref="B40">
    <cfRule type="cellIs" dxfId="47" priority="31" operator="between">
      <formula>0.05</formula>
      <formula>0.35</formula>
    </cfRule>
    <cfRule type="cellIs" dxfId="46" priority="32" operator="notBetween">
      <formula>0.05</formula>
      <formula>0.35</formula>
    </cfRule>
  </conditionalFormatting>
  <conditionalFormatting sqref="B25">
    <cfRule type="cellIs" dxfId="45" priority="29" operator="between">
      <formula>0.05</formula>
      <formula>0.35</formula>
    </cfRule>
    <cfRule type="cellIs" dxfId="44" priority="30" operator="notBetween">
      <formula>0.05</formula>
      <formula>0.35</formula>
    </cfRule>
  </conditionalFormatting>
  <conditionalFormatting sqref="C68">
    <cfRule type="cellIs" dxfId="43" priority="27" operator="between">
      <formula>0.15</formula>
      <formula>0.3</formula>
    </cfRule>
    <cfRule type="cellIs" dxfId="42" priority="28" operator="notBetween">
      <formula>0.15</formula>
      <formula>0.3</formula>
    </cfRule>
  </conditionalFormatting>
  <conditionalFormatting sqref="C54">
    <cfRule type="cellIs" dxfId="41" priority="25" operator="between">
      <formula>0.15</formula>
      <formula>0.3</formula>
    </cfRule>
    <cfRule type="cellIs" dxfId="40" priority="26" operator="notBetween">
      <formula>0.15</formula>
      <formula>0.3</formula>
    </cfRule>
  </conditionalFormatting>
  <conditionalFormatting sqref="C40">
    <cfRule type="cellIs" dxfId="39" priority="23" operator="between">
      <formula>0.15</formula>
      <formula>0.3</formula>
    </cfRule>
    <cfRule type="cellIs" dxfId="38" priority="24" operator="notBetween">
      <formula>0.15</formula>
      <formula>0.3</formula>
    </cfRule>
  </conditionalFormatting>
  <conditionalFormatting sqref="C25">
    <cfRule type="cellIs" dxfId="37" priority="21" operator="between">
      <formula>0.15</formula>
      <formula>0.3</formula>
    </cfRule>
    <cfRule type="cellIs" dxfId="36" priority="22" operator="notBetween">
      <formula>0.15</formula>
      <formula>0.3</formula>
    </cfRule>
  </conditionalFormatting>
  <conditionalFormatting sqref="D68">
    <cfRule type="cellIs" dxfId="35" priority="15" operator="between">
      <formula>0.25</formula>
      <formula>0.5</formula>
    </cfRule>
    <cfRule type="cellIs" dxfId="34" priority="16" operator="notBetween">
      <formula>0.25</formula>
      <formula>0.5</formula>
    </cfRule>
  </conditionalFormatting>
  <conditionalFormatting sqref="D54">
    <cfRule type="cellIs" dxfId="33" priority="13" operator="between">
      <formula>0.25</formula>
      <formula>0.5</formula>
    </cfRule>
    <cfRule type="cellIs" dxfId="32" priority="14" operator="notBetween">
      <formula>0.25</formula>
      <formula>0.5</formula>
    </cfRule>
  </conditionalFormatting>
  <conditionalFormatting sqref="D40">
    <cfRule type="cellIs" dxfId="31" priority="11" operator="between">
      <formula>0.25</formula>
      <formula>0.5</formula>
    </cfRule>
    <cfRule type="cellIs" dxfId="30" priority="12" operator="notBetween">
      <formula>0.25</formula>
      <formula>0.5</formula>
    </cfRule>
  </conditionalFormatting>
  <conditionalFormatting sqref="D25">
    <cfRule type="cellIs" dxfId="29" priority="9" operator="between">
      <formula>0.25</formula>
      <formula>0.5</formula>
    </cfRule>
    <cfRule type="cellIs" dxfId="28" priority="10" operator="notBetween">
      <formula>0.25</formula>
      <formula>0.5</formula>
    </cfRule>
  </conditionalFormatting>
  <conditionalFormatting sqref="E68">
    <cfRule type="cellIs" dxfId="27" priority="7" operator="between">
      <formula>0.1</formula>
      <formula>0.25</formula>
    </cfRule>
    <cfRule type="cellIs" dxfId="26" priority="8" operator="notBetween">
      <formula>0.1</formula>
      <formula>0.25</formula>
    </cfRule>
  </conditionalFormatting>
  <conditionalFormatting sqref="E54">
    <cfRule type="cellIs" dxfId="25" priority="5" operator="between">
      <formula>0.1</formula>
      <formula>0.25</formula>
    </cfRule>
    <cfRule type="cellIs" dxfId="24" priority="6" operator="notBetween">
      <formula>0.1</formula>
      <formula>0.25</formula>
    </cfRule>
  </conditionalFormatting>
  <conditionalFormatting sqref="E40">
    <cfRule type="cellIs" dxfId="23" priority="3" operator="between">
      <formula>0.1</formula>
      <formula>0.25</formula>
    </cfRule>
    <cfRule type="cellIs" dxfId="22" priority="4" operator="notBetween">
      <formula>0.1</formula>
      <formula>0.25</formula>
    </cfRule>
  </conditionalFormatting>
  <conditionalFormatting sqref="E25">
    <cfRule type="cellIs" dxfId="21" priority="1" operator="between">
      <formula>0.1</formula>
      <formula>0.25</formula>
    </cfRule>
    <cfRule type="cellIs" dxfId="20" priority="2" operator="notBetween">
      <formula>0.1</formula>
      <formula>0.25</formula>
    </cfRule>
  </conditionalFormatting>
  <pageMargins left="0.2" right="0.2" top="0.75" bottom="0.75" header="0.3" footer="0.3"/>
  <pageSetup scale="65" fitToHeight="0" orientation="landscape" r:id="rId1"/>
  <headerFooter>
    <oddFooter>&amp;L&amp;F&amp;C&amp;A&amp;Rpage &amp;P of &amp;N</oddFooter>
  </headerFooter>
  <rowBreaks count="2" manualBreakCount="2">
    <brk id="33" max="16383" man="1"/>
    <brk id="6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Z28"/>
  <sheetViews>
    <sheetView topLeftCell="C1" zoomScale="85" zoomScaleNormal="85" workbookViewId="0">
      <selection activeCell="Q26" sqref="Q26"/>
    </sheetView>
  </sheetViews>
  <sheetFormatPr defaultColWidth="9.1328125" defaultRowHeight="13.5" x14ac:dyDescent="0.35"/>
  <cols>
    <col min="1" max="1" width="57.86328125" style="1" customWidth="1"/>
    <col min="2" max="2" width="14.59765625" style="1" customWidth="1"/>
    <col min="3" max="3" width="18" style="1" bestFit="1" customWidth="1"/>
    <col min="4" max="4" width="18" style="1" customWidth="1"/>
    <col min="5" max="5" width="16.59765625" style="1" customWidth="1"/>
    <col min="6" max="6" width="12.59765625" style="1" customWidth="1"/>
    <col min="7" max="7" width="16.59765625" style="1" customWidth="1"/>
    <col min="8" max="8" width="12.59765625" style="1" customWidth="1"/>
    <col min="9" max="9" width="19.86328125" style="1" customWidth="1"/>
    <col min="10" max="10" width="17.3984375" style="1" customWidth="1"/>
    <col min="11" max="11" width="16.59765625" style="1" customWidth="1"/>
    <col min="12" max="12" width="12.59765625" style="1" customWidth="1"/>
    <col min="13" max="13" width="16.59765625" style="1" customWidth="1"/>
    <col min="14" max="14" width="12.59765625" style="1" customWidth="1"/>
    <col min="15" max="15" width="16.59765625" style="1" customWidth="1"/>
    <col min="16" max="16" width="12.59765625" style="1" customWidth="1"/>
    <col min="17" max="17" width="16.59765625" style="1" customWidth="1"/>
    <col min="18" max="18" width="14.3984375" style="1" bestFit="1" customWidth="1"/>
    <col min="19" max="16384" width="9.1328125" style="1"/>
  </cols>
  <sheetData>
    <row r="1" spans="1:26" ht="15" x14ac:dyDescent="0.4">
      <c r="A1" s="456" t="s">
        <v>429</v>
      </c>
      <c r="B1" s="456"/>
      <c r="C1" s="456"/>
      <c r="D1" s="456"/>
      <c r="E1" s="456"/>
      <c r="F1" s="456"/>
      <c r="G1" s="456"/>
      <c r="H1" s="456"/>
      <c r="I1" s="456"/>
      <c r="J1" s="456"/>
      <c r="K1" s="456"/>
      <c r="L1" s="456"/>
      <c r="M1" s="456"/>
      <c r="N1" s="456"/>
      <c r="O1" s="456"/>
      <c r="P1" s="456"/>
      <c r="Q1" s="456"/>
      <c r="R1" s="419"/>
      <c r="S1" s="419"/>
      <c r="T1" s="419"/>
      <c r="U1" s="419"/>
      <c r="V1" s="419"/>
      <c r="W1" s="419"/>
      <c r="X1" s="419"/>
      <c r="Y1" s="419"/>
      <c r="Z1" s="419"/>
    </row>
    <row r="3" spans="1:26" s="335" customFormat="1" ht="40.5" customHeight="1" x14ac:dyDescent="0.5">
      <c r="A3" s="560" t="s">
        <v>375</v>
      </c>
      <c r="B3" s="560"/>
      <c r="C3" s="560"/>
      <c r="D3" s="560"/>
      <c r="E3" s="560"/>
      <c r="F3" s="560"/>
      <c r="G3" s="560"/>
      <c r="H3" s="560"/>
      <c r="I3" s="560"/>
      <c r="J3" s="560"/>
      <c r="K3" s="560"/>
      <c r="L3" s="560"/>
      <c r="M3" s="560"/>
      <c r="N3" s="560"/>
      <c r="O3" s="560"/>
      <c r="P3" s="560"/>
      <c r="Q3" s="560"/>
      <c r="R3" s="356"/>
      <c r="S3" s="357"/>
      <c r="T3" s="357"/>
    </row>
    <row r="5" spans="1:26" ht="13.9" thickBot="1" x14ac:dyDescent="0.4"/>
    <row r="6" spans="1:26" ht="14.25" customHeight="1" x14ac:dyDescent="0.4">
      <c r="A6" s="561" t="s">
        <v>298</v>
      </c>
      <c r="B6" s="562"/>
      <c r="C6" s="562"/>
      <c r="D6" s="562"/>
      <c r="E6" s="562"/>
      <c r="F6" s="562"/>
      <c r="G6" s="562"/>
      <c r="H6" s="562"/>
      <c r="I6" s="562"/>
      <c r="J6" s="562"/>
      <c r="K6" s="562"/>
      <c r="L6" s="562"/>
      <c r="M6" s="562"/>
      <c r="N6" s="562"/>
      <c r="O6" s="562"/>
      <c r="P6" s="562"/>
      <c r="Q6" s="563"/>
      <c r="R6" s="243"/>
    </row>
    <row r="7" spans="1:26" x14ac:dyDescent="0.35">
      <c r="A7" s="46"/>
      <c r="Q7" s="295"/>
      <c r="R7" s="46"/>
    </row>
    <row r="8" spans="1:26" ht="13.9" x14ac:dyDescent="0.4">
      <c r="A8" s="522"/>
      <c r="B8" s="554"/>
      <c r="C8" s="339"/>
      <c r="D8" s="564" t="s">
        <v>9</v>
      </c>
      <c r="E8" s="565"/>
      <c r="F8" s="564" t="s">
        <v>10</v>
      </c>
      <c r="G8" s="565"/>
      <c r="H8" s="564" t="s">
        <v>11</v>
      </c>
      <c r="I8" s="565"/>
      <c r="J8" s="564" t="s">
        <v>12</v>
      </c>
      <c r="K8" s="565"/>
      <c r="L8" s="564" t="s">
        <v>13</v>
      </c>
      <c r="M8" s="565"/>
      <c r="N8" s="564" t="s">
        <v>14</v>
      </c>
      <c r="O8" s="565"/>
      <c r="P8" s="564" t="s">
        <v>15</v>
      </c>
      <c r="Q8" s="566"/>
      <c r="R8" s="46"/>
    </row>
    <row r="9" spans="1:26" ht="15" hidden="1" customHeight="1" x14ac:dyDescent="0.4">
      <c r="A9" s="46"/>
      <c r="B9" s="296" t="s">
        <v>16</v>
      </c>
      <c r="C9" s="339" t="s">
        <v>17</v>
      </c>
      <c r="D9" s="338"/>
      <c r="E9" s="339"/>
      <c r="F9" s="338" t="s">
        <v>18</v>
      </c>
      <c r="G9" s="339"/>
      <c r="H9" s="338" t="s">
        <v>19</v>
      </c>
      <c r="I9" s="339"/>
      <c r="J9" s="338" t="s">
        <v>20</v>
      </c>
      <c r="K9" s="339"/>
      <c r="L9" s="338" t="s">
        <v>21</v>
      </c>
      <c r="M9" s="339"/>
      <c r="N9" s="338" t="s">
        <v>22</v>
      </c>
      <c r="O9" s="339"/>
      <c r="P9" s="338" t="s">
        <v>23</v>
      </c>
      <c r="Q9" s="295"/>
      <c r="R9" s="46"/>
    </row>
    <row r="10" spans="1:26" s="304" customFormat="1" ht="13.9" x14ac:dyDescent="0.4">
      <c r="A10" s="522"/>
      <c r="B10" s="554"/>
      <c r="C10" s="339"/>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297"/>
    </row>
    <row r="11" spans="1:26" s="359" customFormat="1" ht="13.9" x14ac:dyDescent="0.4">
      <c r="A11" s="540" t="s">
        <v>44</v>
      </c>
      <c r="B11" s="573"/>
      <c r="C11" s="542"/>
      <c r="D11" s="557">
        <f>+IF('Participating State'!$B$17="Yes",IF('Participating State'!C7&gt;0,'Participating State'!$E$21,0),0)</f>
        <v>0</v>
      </c>
      <c r="E11" s="558"/>
      <c r="F11" s="557">
        <f>+IF('Participating State'!$B$17="Yes",IF('Participating State'!E7&gt;0,'Participating State'!$E$21,0),0)</f>
        <v>0</v>
      </c>
      <c r="G11" s="558"/>
      <c r="H11" s="557">
        <f>+IF('Participating State'!$B$17="Yes",IF('Participating State'!G7&gt;0,'Participating State'!$E$21,0),0)</f>
        <v>0</v>
      </c>
      <c r="I11" s="558"/>
      <c r="J11" s="557">
        <f>+IF('Participating State'!$B$17="Yes",IF('Participating State'!I7&gt;0,'Participating State'!$E$21,0),0)</f>
        <v>0</v>
      </c>
      <c r="K11" s="558"/>
      <c r="L11" s="557">
        <f>+IF('Participating State'!$B$17="Yes",IF('Participating State'!K7&gt;0,'Participating State'!$E$21,0),0)</f>
        <v>0</v>
      </c>
      <c r="M11" s="558"/>
      <c r="N11" s="557">
        <f>+IF('Participating State'!$B$17="Yes",IF('Participating State'!M7&gt;0,'Participating State'!$E$21,0),0)</f>
        <v>0</v>
      </c>
      <c r="O11" s="558"/>
      <c r="P11" s="552">
        <f>+IF('Participating State'!$B$17="Yes",IF('Participating State'!O7&gt;0,'Participating State'!$E$21,0),0)</f>
        <v>0</v>
      </c>
      <c r="Q11" s="553"/>
      <c r="R11" s="358"/>
    </row>
    <row r="12" spans="1:26" s="294" customFormat="1" ht="23.65" x14ac:dyDescent="0.4">
      <c r="A12" s="538"/>
      <c r="B12" s="572"/>
      <c r="C12" s="339"/>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60"/>
    </row>
    <row r="13" spans="1:26" ht="13.9" x14ac:dyDescent="0.4">
      <c r="A13" s="522" t="s">
        <v>42</v>
      </c>
      <c r="B13" s="554"/>
      <c r="C13" s="523"/>
      <c r="D13" s="50">
        <v>111</v>
      </c>
      <c r="E13" s="312">
        <f>(D$11*B23)*D13</f>
        <v>0</v>
      </c>
      <c r="F13" s="29">
        <v>111</v>
      </c>
      <c r="G13" s="312">
        <f>(F13*B23)*F$11</f>
        <v>0</v>
      </c>
      <c r="H13" s="29">
        <v>111</v>
      </c>
      <c r="I13" s="312">
        <f>(H13*B23)*H$11</f>
        <v>0</v>
      </c>
      <c r="J13" s="29">
        <v>111</v>
      </c>
      <c r="K13" s="312">
        <f>(J13*B23)*J$11</f>
        <v>0</v>
      </c>
      <c r="L13" s="29">
        <v>111</v>
      </c>
      <c r="M13" s="312">
        <f>(L13*B23)*L$11</f>
        <v>0</v>
      </c>
      <c r="N13" s="29">
        <v>111</v>
      </c>
      <c r="O13" s="312">
        <f>(N13*B23)*N$11</f>
        <v>0</v>
      </c>
      <c r="P13" s="29">
        <v>111</v>
      </c>
      <c r="Q13" s="313">
        <f>(P13*B23)*P$11</f>
        <v>0</v>
      </c>
      <c r="R13" s="46"/>
      <c r="S13" s="294"/>
    </row>
    <row r="14" spans="1:26" s="318" customFormat="1" ht="13.9" x14ac:dyDescent="0.4">
      <c r="A14" s="522" t="s">
        <v>376</v>
      </c>
      <c r="B14" s="554"/>
      <c r="C14" s="523"/>
      <c r="D14" s="215"/>
      <c r="E14" s="194">
        <f>SUM(E13:E13)</f>
        <v>0</v>
      </c>
      <c r="F14" s="316"/>
      <c r="G14" s="315">
        <f>SUM(G13:G13)</f>
        <v>0</v>
      </c>
      <c r="H14" s="316"/>
      <c r="I14" s="315">
        <f>SUM(I13:I13)</f>
        <v>0</v>
      </c>
      <c r="J14" s="316"/>
      <c r="K14" s="315">
        <f>SUM(K13:K13)</f>
        <v>0</v>
      </c>
      <c r="L14" s="316"/>
      <c r="M14" s="315">
        <f>SUM(M13:M13)</f>
        <v>0</v>
      </c>
      <c r="N14" s="316"/>
      <c r="O14" s="315">
        <f>SUM(O13:O13)</f>
        <v>0</v>
      </c>
      <c r="P14" s="316"/>
      <c r="Q14" s="317">
        <f>SUM(Q13:Q13)</f>
        <v>0</v>
      </c>
      <c r="R14" s="243"/>
    </row>
    <row r="15" spans="1:26" ht="13.9" thickBot="1" x14ac:dyDescent="0.4">
      <c r="A15" s="46"/>
      <c r="C15" s="321"/>
      <c r="D15" s="321"/>
      <c r="Q15" s="295"/>
      <c r="R15" s="46"/>
    </row>
    <row r="16" spans="1:26" ht="14.25" thickBot="1" x14ac:dyDescent="0.45">
      <c r="A16" s="555" t="s">
        <v>377</v>
      </c>
      <c r="B16" s="556"/>
      <c r="C16" s="319">
        <f>SUM(E14:Q14)</f>
        <v>0</v>
      </c>
      <c r="D16" s="322"/>
      <c r="E16" s="323"/>
      <c r="Q16" s="295"/>
      <c r="R16" s="46"/>
    </row>
    <row r="17" spans="1:18" x14ac:dyDescent="0.35">
      <c r="A17" s="46"/>
      <c r="Q17" s="295"/>
      <c r="R17" s="46"/>
    </row>
    <row r="18" spans="1:18" ht="13.9" x14ac:dyDescent="0.4">
      <c r="A18" s="324" t="s">
        <v>49</v>
      </c>
      <c r="B18" s="296"/>
      <c r="Q18" s="295"/>
      <c r="R18" s="46"/>
    </row>
    <row r="19" spans="1:18" ht="13.9" x14ac:dyDescent="0.4">
      <c r="A19" s="325" t="s">
        <v>101</v>
      </c>
      <c r="B19" s="326">
        <f>+IF('Participating State'!$B$17="Yes",'Participating State'!B8,0)</f>
        <v>0</v>
      </c>
      <c r="Q19" s="295"/>
      <c r="R19" s="46"/>
    </row>
    <row r="20" spans="1:18" ht="13.9" x14ac:dyDescent="0.4">
      <c r="A20" s="325" t="s">
        <v>46</v>
      </c>
      <c r="B20" s="326">
        <f>+IF('Participating State'!$B$17="Yes",'Participating State'!B9,0)</f>
        <v>0</v>
      </c>
      <c r="Q20" s="295"/>
      <c r="R20" s="46"/>
    </row>
    <row r="21" spans="1:18" ht="13.9" x14ac:dyDescent="0.4">
      <c r="A21" s="325" t="s">
        <v>47</v>
      </c>
      <c r="B21" s="174">
        <f>B20-B19</f>
        <v>0</v>
      </c>
      <c r="Q21" s="295"/>
      <c r="R21" s="46"/>
    </row>
    <row r="22" spans="1:18" ht="13.9" x14ac:dyDescent="0.4">
      <c r="A22" s="325" t="s">
        <v>85</v>
      </c>
      <c r="B22" s="174">
        <f>IFERROR(B21/B19,0)</f>
        <v>0</v>
      </c>
      <c r="Q22" s="295"/>
      <c r="R22" s="46"/>
    </row>
    <row r="23" spans="1:18" ht="13.9" x14ac:dyDescent="0.4">
      <c r="A23" s="325" t="s">
        <v>48</v>
      </c>
      <c r="B23" s="174">
        <f>B22+1</f>
        <v>1</v>
      </c>
      <c r="Q23" s="295"/>
      <c r="R23" s="46"/>
    </row>
    <row r="24" spans="1:18" x14ac:dyDescent="0.35">
      <c r="A24" s="46"/>
      <c r="Q24" s="295"/>
      <c r="R24" s="46"/>
    </row>
    <row r="25" spans="1:18" x14ac:dyDescent="0.35">
      <c r="A25" s="231" t="s">
        <v>43</v>
      </c>
      <c r="C25" s="361">
        <v>0</v>
      </c>
      <c r="Q25" s="295"/>
      <c r="R25" s="46"/>
    </row>
    <row r="26" spans="1:18" ht="13.9" thickBot="1" x14ac:dyDescent="0.4">
      <c r="A26" s="354" t="s">
        <v>103</v>
      </c>
      <c r="B26" s="333"/>
      <c r="C26" s="333"/>
      <c r="D26" s="38">
        <v>0</v>
      </c>
      <c r="E26" s="333"/>
      <c r="F26" s="38">
        <v>0</v>
      </c>
      <c r="G26" s="333"/>
      <c r="H26" s="38">
        <v>0</v>
      </c>
      <c r="I26" s="333"/>
      <c r="J26" s="38">
        <v>0</v>
      </c>
      <c r="K26" s="333"/>
      <c r="L26" s="38">
        <v>0</v>
      </c>
      <c r="M26" s="333"/>
      <c r="N26" s="38">
        <v>0</v>
      </c>
      <c r="O26" s="333"/>
      <c r="P26" s="38">
        <v>0</v>
      </c>
      <c r="Q26" s="334"/>
      <c r="R26" s="46"/>
    </row>
    <row r="28" spans="1:18" ht="54" customHeight="1" x14ac:dyDescent="0.35">
      <c r="A28" s="571" t="s">
        <v>419</v>
      </c>
      <c r="B28" s="571"/>
      <c r="C28" s="571"/>
      <c r="D28" s="571"/>
      <c r="E28" s="571"/>
      <c r="F28" s="571"/>
      <c r="G28" s="571"/>
      <c r="H28" s="571"/>
      <c r="I28" s="571"/>
      <c r="J28" s="571"/>
      <c r="K28" s="571"/>
      <c r="L28" s="571"/>
      <c r="M28" s="571"/>
      <c r="N28" s="571"/>
      <c r="O28" s="571"/>
      <c r="P28" s="571"/>
      <c r="Q28" s="571"/>
      <c r="R28" s="124"/>
    </row>
  </sheetData>
  <mergeCells count="25">
    <mergeCell ref="A1:Q1"/>
    <mergeCell ref="A3:Q3"/>
    <mergeCell ref="A6:Q6"/>
    <mergeCell ref="A8:B8"/>
    <mergeCell ref="D8:E8"/>
    <mergeCell ref="F8:G8"/>
    <mergeCell ref="H8:I8"/>
    <mergeCell ref="J8:K8"/>
    <mergeCell ref="L8:M8"/>
    <mergeCell ref="N8:O8"/>
    <mergeCell ref="P8:Q8"/>
    <mergeCell ref="A10:B10"/>
    <mergeCell ref="A11:C11"/>
    <mergeCell ref="D11:E11"/>
    <mergeCell ref="F11:G11"/>
    <mergeCell ref="H11:I11"/>
    <mergeCell ref="A16:B16"/>
    <mergeCell ref="A28:Q28"/>
    <mergeCell ref="L11:M11"/>
    <mergeCell ref="N11:O11"/>
    <mergeCell ref="P11:Q11"/>
    <mergeCell ref="A12:B12"/>
    <mergeCell ref="A13:C13"/>
    <mergeCell ref="A14:C14"/>
    <mergeCell ref="J11:K11"/>
  </mergeCells>
  <pageMargins left="0.25" right="0.25" top="0.75" bottom="0.75" header="0.3" footer="0.3"/>
  <pageSetup scale="43" fitToHeight="0" orientation="landscape" r:id="rId1"/>
  <headerFooter>
    <oddFooter>&amp;L&amp;F&amp;C&amp;A&amp;Rpage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U37"/>
  <sheetViews>
    <sheetView zoomScale="85" zoomScaleNormal="85" workbookViewId="0">
      <selection activeCell="A13" sqref="A13:C13"/>
    </sheetView>
  </sheetViews>
  <sheetFormatPr defaultColWidth="9.1328125" defaultRowHeight="13.5" x14ac:dyDescent="0.35"/>
  <cols>
    <col min="1" max="1" width="47.3984375" style="1" customWidth="1"/>
    <col min="2" max="2" width="15.1328125" style="1" customWidth="1"/>
    <col min="3" max="3" width="18.3984375" style="1" bestFit="1" customWidth="1"/>
    <col min="4" max="4" width="18.3984375" style="1" customWidth="1"/>
    <col min="5" max="5" width="16.59765625" style="1" customWidth="1"/>
    <col min="6" max="6" width="15.3984375" style="1" bestFit="1" customWidth="1"/>
    <col min="7" max="7" width="16.59765625" style="1" customWidth="1"/>
    <col min="8" max="8" width="16.1328125" style="1" bestFit="1" customWidth="1"/>
    <col min="9" max="9" width="19.86328125" style="1" customWidth="1"/>
    <col min="10" max="10" width="18" style="1" bestFit="1" customWidth="1"/>
    <col min="11" max="11" width="16.59765625" style="1" customWidth="1"/>
    <col min="12" max="12" width="18" style="1" customWidth="1"/>
    <col min="13" max="13" width="16.59765625" style="1" customWidth="1"/>
    <col min="14" max="14" width="18" style="1" bestFit="1" customWidth="1"/>
    <col min="15" max="17" width="16.59765625" style="1" customWidth="1"/>
    <col min="18" max="18" width="18.3984375" style="1" customWidth="1"/>
    <col min="19" max="19" width="14.3984375" style="1" bestFit="1" customWidth="1"/>
    <col min="20" max="16384" width="9.1328125" style="1"/>
  </cols>
  <sheetData>
    <row r="1" spans="1:21" ht="15" x14ac:dyDescent="0.4">
      <c r="A1" s="456" t="s">
        <v>429</v>
      </c>
      <c r="B1" s="456"/>
      <c r="C1" s="456"/>
      <c r="D1" s="456"/>
      <c r="E1" s="456"/>
      <c r="F1" s="456"/>
      <c r="G1" s="456"/>
      <c r="H1" s="456"/>
      <c r="I1" s="456"/>
      <c r="J1" s="456"/>
      <c r="K1" s="456"/>
      <c r="L1" s="456"/>
      <c r="M1" s="456"/>
      <c r="N1" s="456"/>
      <c r="O1" s="456"/>
      <c r="P1" s="456"/>
      <c r="Q1" s="456"/>
      <c r="R1" s="456"/>
    </row>
    <row r="3" spans="1:21" ht="36.75" customHeight="1" x14ac:dyDescent="0.5">
      <c r="A3" s="560" t="s">
        <v>383</v>
      </c>
      <c r="B3" s="560"/>
      <c r="C3" s="560"/>
      <c r="D3" s="560"/>
      <c r="E3" s="560"/>
      <c r="F3" s="560"/>
      <c r="G3" s="560"/>
      <c r="H3" s="560"/>
      <c r="I3" s="560"/>
      <c r="J3" s="560"/>
      <c r="K3" s="560"/>
      <c r="L3" s="560"/>
      <c r="M3" s="560"/>
      <c r="N3" s="560"/>
      <c r="O3" s="560"/>
      <c r="P3" s="560"/>
      <c r="Q3" s="560"/>
      <c r="R3" s="560"/>
      <c r="S3" s="356"/>
      <c r="T3" s="356"/>
      <c r="U3" s="356"/>
    </row>
    <row r="5" spans="1:21" ht="13.9" thickBot="1" x14ac:dyDescent="0.4"/>
    <row r="6" spans="1:21" ht="14.25" customHeight="1" x14ac:dyDescent="0.4">
      <c r="A6" s="561" t="s">
        <v>384</v>
      </c>
      <c r="B6" s="562"/>
      <c r="C6" s="562"/>
      <c r="D6" s="562"/>
      <c r="E6" s="562"/>
      <c r="F6" s="562"/>
      <c r="G6" s="562"/>
      <c r="H6" s="562"/>
      <c r="I6" s="562"/>
      <c r="J6" s="562"/>
      <c r="K6" s="562"/>
      <c r="L6" s="562"/>
      <c r="M6" s="562"/>
      <c r="N6" s="562"/>
      <c r="O6" s="562"/>
      <c r="P6" s="562"/>
      <c r="Q6" s="562"/>
      <c r="R6" s="563"/>
    </row>
    <row r="7" spans="1:21" x14ac:dyDescent="0.35">
      <c r="A7" s="46"/>
      <c r="R7" s="295"/>
    </row>
    <row r="8" spans="1:21" ht="13.9" x14ac:dyDescent="0.4">
      <c r="A8" s="46"/>
      <c r="D8" s="564" t="s">
        <v>9</v>
      </c>
      <c r="E8" s="565"/>
      <c r="F8" s="564" t="s">
        <v>10</v>
      </c>
      <c r="G8" s="565"/>
      <c r="H8" s="564" t="s">
        <v>11</v>
      </c>
      <c r="I8" s="565"/>
      <c r="J8" s="564" t="s">
        <v>12</v>
      </c>
      <c r="K8" s="565"/>
      <c r="L8" s="564" t="s">
        <v>13</v>
      </c>
      <c r="M8" s="565"/>
      <c r="N8" s="564" t="s">
        <v>14</v>
      </c>
      <c r="O8" s="565"/>
      <c r="P8" s="564" t="s">
        <v>15</v>
      </c>
      <c r="Q8" s="566"/>
      <c r="R8" s="336" t="s">
        <v>205</v>
      </c>
    </row>
    <row r="9" spans="1:21" ht="15" hidden="1" customHeight="1" x14ac:dyDescent="0.4">
      <c r="A9" s="46"/>
      <c r="B9" s="296" t="s">
        <v>16</v>
      </c>
      <c r="C9" s="338"/>
      <c r="D9" s="338"/>
      <c r="E9" s="339"/>
      <c r="F9" s="338" t="s">
        <v>18</v>
      </c>
      <c r="G9" s="339"/>
      <c r="H9" s="338" t="s">
        <v>19</v>
      </c>
      <c r="I9" s="339"/>
      <c r="J9" s="338" t="s">
        <v>20</v>
      </c>
      <c r="K9" s="339"/>
      <c r="L9" s="338" t="s">
        <v>21</v>
      </c>
      <c r="M9" s="339"/>
      <c r="N9" s="338" t="s">
        <v>22</v>
      </c>
      <c r="O9" s="339"/>
      <c r="P9" s="338" t="s">
        <v>23</v>
      </c>
      <c r="Q9" s="295"/>
      <c r="R9" s="295"/>
    </row>
    <row r="10" spans="1:21" s="304" customFormat="1" ht="13.9" x14ac:dyDescent="0.4">
      <c r="A10" s="522" t="s">
        <v>105</v>
      </c>
      <c r="B10" s="554"/>
      <c r="C10" s="554"/>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341"/>
      <c r="S10" s="1"/>
    </row>
    <row r="11" spans="1:21" s="307" customFormat="1" ht="13.9" x14ac:dyDescent="0.4">
      <c r="A11" s="522" t="s">
        <v>45</v>
      </c>
      <c r="B11" s="554"/>
      <c r="C11" s="554"/>
      <c r="D11" s="557">
        <f>+IF('Participating State'!$B$17="Yes",IF('Participating State'!C7&gt;0,'Participating State'!$E$22,0),0)</f>
        <v>0</v>
      </c>
      <c r="E11" s="558"/>
      <c r="F11" s="557">
        <f>+IF('Participating State'!$B$17="Yes",IF('Participating State'!E7&gt;0,'Participating State'!$E$22,0),0)</f>
        <v>0</v>
      </c>
      <c r="G11" s="558"/>
      <c r="H11" s="557">
        <f>+IF('Participating State'!$B$17="Yes",IF('Participating State'!G7&gt;0,'Participating State'!$E$22,0),0)</f>
        <v>0</v>
      </c>
      <c r="I11" s="558"/>
      <c r="J11" s="557">
        <f>+IF('Participating State'!$B$17="Yes",IF('Participating State'!I7&gt;0,'Participating State'!$E$22,0),0)</f>
        <v>0</v>
      </c>
      <c r="K11" s="558"/>
      <c r="L11" s="557">
        <f>+IF('Participating State'!$B$17="Yes",IF('Participating State'!K7&gt;0,'Participating State'!$E$22,0),0)</f>
        <v>0</v>
      </c>
      <c r="M11" s="558"/>
      <c r="N11" s="557">
        <f>+IF('Participating State'!$B$17="Yes",IF('Participating State'!M7&gt;0,'Participating State'!$E$22,0),0)</f>
        <v>0</v>
      </c>
      <c r="O11" s="558"/>
      <c r="P11" s="552">
        <f>+IF('Participating State'!$B$17="Yes",IF('Participating State'!O7&gt;0,'Participating State'!$E$22,0),0)</f>
        <v>0</v>
      </c>
      <c r="Q11" s="553"/>
      <c r="R11" s="344"/>
      <c r="S11" s="1"/>
    </row>
    <row r="12" spans="1:21" s="294" customFormat="1" ht="23.65" x14ac:dyDescent="0.4">
      <c r="A12" s="550" t="s">
        <v>30</v>
      </c>
      <c r="B12" s="576"/>
      <c r="C12" s="576"/>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09" t="s">
        <v>217</v>
      </c>
      <c r="S12" s="1"/>
    </row>
    <row r="13" spans="1:21" x14ac:dyDescent="0.35">
      <c r="A13" s="546" t="s">
        <v>32</v>
      </c>
      <c r="B13" s="574"/>
      <c r="C13" s="574"/>
      <c r="D13" s="113">
        <v>113.22</v>
      </c>
      <c r="E13" s="312">
        <f t="shared" ref="E13:E21" si="0">(D13*$B$31)*D$11</f>
        <v>0</v>
      </c>
      <c r="F13" s="113">
        <v>113.22</v>
      </c>
      <c r="G13" s="312">
        <f t="shared" ref="G13:G21" si="1">(F13*$B$31)*F$11</f>
        <v>0</v>
      </c>
      <c r="H13" s="113">
        <v>113.22</v>
      </c>
      <c r="I13" s="312">
        <f t="shared" ref="I13:I21" si="2">(H13*$B$31)*H$11</f>
        <v>0</v>
      </c>
      <c r="J13" s="113">
        <v>113.22</v>
      </c>
      <c r="K13" s="312">
        <f t="shared" ref="K13:K21" si="3">(J13*$B$31)*J$11</f>
        <v>0</v>
      </c>
      <c r="L13" s="113">
        <v>113.22</v>
      </c>
      <c r="M13" s="312">
        <f t="shared" ref="M13:M21" si="4">(L13*$B$31)*L$11</f>
        <v>0</v>
      </c>
      <c r="N13" s="113">
        <v>113.22</v>
      </c>
      <c r="O13" s="312">
        <f t="shared" ref="O13:O21" si="5">(N13*$B$31)*N$11</f>
        <v>0</v>
      </c>
      <c r="P13" s="113">
        <v>113.22</v>
      </c>
      <c r="Q13" s="312">
        <f t="shared" ref="Q13:Q21" si="6">(P13*$B$31)*P$11</f>
        <v>0</v>
      </c>
      <c r="R13" s="313">
        <f>E13+G13+I13+K13+M13+O13+Q13</f>
        <v>0</v>
      </c>
      <c r="T13" s="294"/>
    </row>
    <row r="14" spans="1:21" x14ac:dyDescent="0.35">
      <c r="A14" s="546" t="s">
        <v>33</v>
      </c>
      <c r="B14" s="574"/>
      <c r="C14" s="574"/>
      <c r="D14" s="29">
        <v>115.48440000000001</v>
      </c>
      <c r="E14" s="312">
        <f t="shared" si="0"/>
        <v>0</v>
      </c>
      <c r="F14" s="29">
        <v>115.48440000000001</v>
      </c>
      <c r="G14" s="312">
        <f t="shared" si="1"/>
        <v>0</v>
      </c>
      <c r="H14" s="29">
        <v>115.48440000000001</v>
      </c>
      <c r="I14" s="312">
        <f t="shared" si="2"/>
        <v>0</v>
      </c>
      <c r="J14" s="29">
        <v>115.48440000000001</v>
      </c>
      <c r="K14" s="312">
        <f t="shared" si="3"/>
        <v>0</v>
      </c>
      <c r="L14" s="29">
        <v>115.48440000000001</v>
      </c>
      <c r="M14" s="312">
        <f t="shared" si="4"/>
        <v>0</v>
      </c>
      <c r="N14" s="29">
        <v>115.48440000000001</v>
      </c>
      <c r="O14" s="312">
        <f t="shared" si="5"/>
        <v>0</v>
      </c>
      <c r="P14" s="29">
        <v>115.48440000000001</v>
      </c>
      <c r="Q14" s="312">
        <f t="shared" si="6"/>
        <v>0</v>
      </c>
      <c r="R14" s="313">
        <f t="shared" ref="R14:R22" si="7">E14+G14+I14+K14+M14+O14+Q14</f>
        <v>0</v>
      </c>
    </row>
    <row r="15" spans="1:21" x14ac:dyDescent="0.35">
      <c r="A15" s="546" t="s">
        <v>34</v>
      </c>
      <c r="B15" s="574"/>
      <c r="C15" s="574"/>
      <c r="D15" s="29">
        <v>117.79408800000002</v>
      </c>
      <c r="E15" s="312">
        <f t="shared" si="0"/>
        <v>0</v>
      </c>
      <c r="F15" s="29">
        <v>117.79408800000002</v>
      </c>
      <c r="G15" s="312">
        <f t="shared" si="1"/>
        <v>0</v>
      </c>
      <c r="H15" s="29">
        <v>117.79408800000002</v>
      </c>
      <c r="I15" s="312">
        <f t="shared" si="2"/>
        <v>0</v>
      </c>
      <c r="J15" s="29">
        <v>117.79408800000002</v>
      </c>
      <c r="K15" s="312">
        <f t="shared" si="3"/>
        <v>0</v>
      </c>
      <c r="L15" s="29">
        <v>117.79408800000002</v>
      </c>
      <c r="M15" s="312">
        <f t="shared" si="4"/>
        <v>0</v>
      </c>
      <c r="N15" s="29">
        <v>117.79408800000002</v>
      </c>
      <c r="O15" s="312">
        <f t="shared" si="5"/>
        <v>0</v>
      </c>
      <c r="P15" s="29">
        <v>117.79408800000002</v>
      </c>
      <c r="Q15" s="312">
        <f t="shared" si="6"/>
        <v>0</v>
      </c>
      <c r="R15" s="313">
        <f t="shared" si="7"/>
        <v>0</v>
      </c>
    </row>
    <row r="16" spans="1:21" x14ac:dyDescent="0.35">
      <c r="A16" s="546" t="s">
        <v>35</v>
      </c>
      <c r="B16" s="574"/>
      <c r="C16" s="574"/>
      <c r="D16" s="29">
        <v>120.14996976000002</v>
      </c>
      <c r="E16" s="312">
        <f t="shared" si="0"/>
        <v>0</v>
      </c>
      <c r="F16" s="29">
        <v>120.14996976000002</v>
      </c>
      <c r="G16" s="312">
        <f t="shared" si="1"/>
        <v>0</v>
      </c>
      <c r="H16" s="29">
        <v>120.14996976000002</v>
      </c>
      <c r="I16" s="312">
        <f t="shared" si="2"/>
        <v>0</v>
      </c>
      <c r="J16" s="29">
        <v>120.14996976000002</v>
      </c>
      <c r="K16" s="312">
        <f t="shared" si="3"/>
        <v>0</v>
      </c>
      <c r="L16" s="29">
        <v>120.14996976000002</v>
      </c>
      <c r="M16" s="312">
        <f t="shared" si="4"/>
        <v>0</v>
      </c>
      <c r="N16" s="29">
        <v>120.14996976000002</v>
      </c>
      <c r="O16" s="312">
        <f t="shared" si="5"/>
        <v>0</v>
      </c>
      <c r="P16" s="29">
        <v>120.14996976000002</v>
      </c>
      <c r="Q16" s="312">
        <f t="shared" si="6"/>
        <v>0</v>
      </c>
      <c r="R16" s="313">
        <f t="shared" si="7"/>
        <v>0</v>
      </c>
    </row>
    <row r="17" spans="1:19" x14ac:dyDescent="0.35">
      <c r="A17" s="546" t="s">
        <v>36</v>
      </c>
      <c r="B17" s="574"/>
      <c r="C17" s="574"/>
      <c r="D17" s="29">
        <v>122.55296915520002</v>
      </c>
      <c r="E17" s="312">
        <f t="shared" si="0"/>
        <v>0</v>
      </c>
      <c r="F17" s="29">
        <v>122.55296915520002</v>
      </c>
      <c r="G17" s="312">
        <f t="shared" si="1"/>
        <v>0</v>
      </c>
      <c r="H17" s="29">
        <v>122.55296915520002</v>
      </c>
      <c r="I17" s="312">
        <f t="shared" si="2"/>
        <v>0</v>
      </c>
      <c r="J17" s="29">
        <v>122.55296915520002</v>
      </c>
      <c r="K17" s="312">
        <f t="shared" si="3"/>
        <v>0</v>
      </c>
      <c r="L17" s="29">
        <v>122.55296915520002</v>
      </c>
      <c r="M17" s="312">
        <f t="shared" si="4"/>
        <v>0</v>
      </c>
      <c r="N17" s="29">
        <v>122.55296915520002</v>
      </c>
      <c r="O17" s="312">
        <f t="shared" si="5"/>
        <v>0</v>
      </c>
      <c r="P17" s="29">
        <v>122.55296915520002</v>
      </c>
      <c r="Q17" s="312">
        <f t="shared" si="6"/>
        <v>0</v>
      </c>
      <c r="R17" s="313">
        <f t="shared" si="7"/>
        <v>0</v>
      </c>
    </row>
    <row r="18" spans="1:19" x14ac:dyDescent="0.35">
      <c r="A18" s="546" t="s">
        <v>37</v>
      </c>
      <c r="B18" s="574"/>
      <c r="C18" s="574"/>
      <c r="D18" s="29">
        <v>125.00402853830401</v>
      </c>
      <c r="E18" s="312">
        <f t="shared" si="0"/>
        <v>0</v>
      </c>
      <c r="F18" s="29">
        <v>125.00402853830401</v>
      </c>
      <c r="G18" s="312">
        <f t="shared" si="1"/>
        <v>0</v>
      </c>
      <c r="H18" s="29">
        <v>125.00402853830401</v>
      </c>
      <c r="I18" s="312">
        <f t="shared" si="2"/>
        <v>0</v>
      </c>
      <c r="J18" s="29">
        <v>125.00402853830401</v>
      </c>
      <c r="K18" s="312">
        <f t="shared" si="3"/>
        <v>0</v>
      </c>
      <c r="L18" s="29">
        <v>125.00402853830401</v>
      </c>
      <c r="M18" s="312">
        <f t="shared" si="4"/>
        <v>0</v>
      </c>
      <c r="N18" s="29">
        <v>125.00402853830401</v>
      </c>
      <c r="O18" s="312">
        <f t="shared" si="5"/>
        <v>0</v>
      </c>
      <c r="P18" s="29">
        <v>125.00402853830401</v>
      </c>
      <c r="Q18" s="312">
        <f t="shared" si="6"/>
        <v>0</v>
      </c>
      <c r="R18" s="313">
        <f t="shared" si="7"/>
        <v>0</v>
      </c>
    </row>
    <row r="19" spans="1:19" x14ac:dyDescent="0.35">
      <c r="A19" s="546" t="s">
        <v>38</v>
      </c>
      <c r="B19" s="574"/>
      <c r="C19" s="574"/>
      <c r="D19" s="29">
        <v>127.5041091090701</v>
      </c>
      <c r="E19" s="312">
        <f t="shared" si="0"/>
        <v>0</v>
      </c>
      <c r="F19" s="29">
        <v>127.5041091090701</v>
      </c>
      <c r="G19" s="312">
        <f t="shared" si="1"/>
        <v>0</v>
      </c>
      <c r="H19" s="29">
        <v>127.5041091090701</v>
      </c>
      <c r="I19" s="312">
        <f t="shared" si="2"/>
        <v>0</v>
      </c>
      <c r="J19" s="29">
        <v>127.5041091090701</v>
      </c>
      <c r="K19" s="312">
        <f t="shared" si="3"/>
        <v>0</v>
      </c>
      <c r="L19" s="29">
        <v>127.5041091090701</v>
      </c>
      <c r="M19" s="312">
        <f t="shared" si="4"/>
        <v>0</v>
      </c>
      <c r="N19" s="29">
        <v>127.5041091090701</v>
      </c>
      <c r="O19" s="312">
        <f t="shared" si="5"/>
        <v>0</v>
      </c>
      <c r="P19" s="29">
        <v>127.5041091090701</v>
      </c>
      <c r="Q19" s="312">
        <f t="shared" si="6"/>
        <v>0</v>
      </c>
      <c r="R19" s="313">
        <f t="shared" si="7"/>
        <v>0</v>
      </c>
    </row>
    <row r="20" spans="1:19" x14ac:dyDescent="0.35">
      <c r="A20" s="546" t="s">
        <v>39</v>
      </c>
      <c r="B20" s="574"/>
      <c r="C20" s="574"/>
      <c r="D20" s="29">
        <v>130.0541912912515</v>
      </c>
      <c r="E20" s="312">
        <f t="shared" si="0"/>
        <v>0</v>
      </c>
      <c r="F20" s="29">
        <v>130.0541912912515</v>
      </c>
      <c r="G20" s="312">
        <f t="shared" si="1"/>
        <v>0</v>
      </c>
      <c r="H20" s="29">
        <v>130.0541912912515</v>
      </c>
      <c r="I20" s="312">
        <f t="shared" si="2"/>
        <v>0</v>
      </c>
      <c r="J20" s="29">
        <v>130.0541912912515</v>
      </c>
      <c r="K20" s="312">
        <f t="shared" si="3"/>
        <v>0</v>
      </c>
      <c r="L20" s="29">
        <v>130.0541912912515</v>
      </c>
      <c r="M20" s="312">
        <f t="shared" si="4"/>
        <v>0</v>
      </c>
      <c r="N20" s="29">
        <v>130.0541912912515</v>
      </c>
      <c r="O20" s="312">
        <f t="shared" si="5"/>
        <v>0</v>
      </c>
      <c r="P20" s="29">
        <v>130.0541912912515</v>
      </c>
      <c r="Q20" s="312">
        <f t="shared" si="6"/>
        <v>0</v>
      </c>
      <c r="R20" s="313">
        <f t="shared" si="7"/>
        <v>0</v>
      </c>
    </row>
    <row r="21" spans="1:19" x14ac:dyDescent="0.35">
      <c r="A21" s="546" t="s">
        <v>40</v>
      </c>
      <c r="B21" s="574"/>
      <c r="C21" s="574"/>
      <c r="D21" s="29">
        <v>132.65527511707654</v>
      </c>
      <c r="E21" s="312">
        <f t="shared" si="0"/>
        <v>0</v>
      </c>
      <c r="F21" s="29">
        <v>132.65527511707654</v>
      </c>
      <c r="G21" s="312">
        <f t="shared" si="1"/>
        <v>0</v>
      </c>
      <c r="H21" s="29">
        <v>132.65527511707654</v>
      </c>
      <c r="I21" s="312">
        <f t="shared" si="2"/>
        <v>0</v>
      </c>
      <c r="J21" s="29">
        <v>132.65527511707654</v>
      </c>
      <c r="K21" s="312">
        <f t="shared" si="3"/>
        <v>0</v>
      </c>
      <c r="L21" s="29">
        <v>132.65527511707654</v>
      </c>
      <c r="M21" s="312">
        <f t="shared" si="4"/>
        <v>0</v>
      </c>
      <c r="N21" s="29">
        <v>132.65527511707654</v>
      </c>
      <c r="O21" s="312">
        <f t="shared" si="5"/>
        <v>0</v>
      </c>
      <c r="P21" s="29">
        <v>132.65527511707654</v>
      </c>
      <c r="Q21" s="312">
        <f t="shared" si="6"/>
        <v>0</v>
      </c>
      <c r="R21" s="313">
        <f t="shared" si="7"/>
        <v>0</v>
      </c>
    </row>
    <row r="22" spans="1:19" s="318" customFormat="1" ht="13.9" x14ac:dyDescent="0.4">
      <c r="A22" s="522" t="s">
        <v>378</v>
      </c>
      <c r="B22" s="554"/>
      <c r="C22" s="554"/>
      <c r="D22" s="215"/>
      <c r="E22" s="194">
        <f>SUM(E13:E21)</f>
        <v>0</v>
      </c>
      <c r="F22" s="316"/>
      <c r="G22" s="315">
        <f>SUM(G13:G21)</f>
        <v>0</v>
      </c>
      <c r="H22" s="316"/>
      <c r="I22" s="315">
        <f>SUM(I13:I21)</f>
        <v>0</v>
      </c>
      <c r="J22" s="316"/>
      <c r="K22" s="315">
        <f>SUM(K13:K21)</f>
        <v>0</v>
      </c>
      <c r="L22" s="316"/>
      <c r="M22" s="315">
        <f>SUM(M13:M21)</f>
        <v>0</v>
      </c>
      <c r="N22" s="316"/>
      <c r="O22" s="315">
        <f>SUM(O13:O21)</f>
        <v>0</v>
      </c>
      <c r="P22" s="316"/>
      <c r="Q22" s="315">
        <f>SUM(Q13:Q21)</f>
        <v>0</v>
      </c>
      <c r="R22" s="362">
        <f t="shared" si="7"/>
        <v>0</v>
      </c>
      <c r="S22" s="1"/>
    </row>
    <row r="23" spans="1:19" s="318" customFormat="1" ht="14.25" thickBot="1" x14ac:dyDescent="0.45">
      <c r="A23" s="228"/>
      <c r="B23" s="296"/>
      <c r="C23" s="296"/>
      <c r="D23" s="296"/>
      <c r="E23" s="296"/>
      <c r="F23" s="296"/>
      <c r="G23" s="296"/>
      <c r="H23" s="296"/>
      <c r="I23" s="296"/>
      <c r="J23" s="296"/>
      <c r="K23" s="296"/>
      <c r="L23" s="296"/>
      <c r="M23" s="296"/>
      <c r="N23" s="296"/>
      <c r="O23" s="296"/>
      <c r="P23" s="296"/>
      <c r="Q23" s="296"/>
      <c r="R23" s="363"/>
      <c r="S23" s="1"/>
    </row>
    <row r="24" spans="1:19" s="318" customFormat="1" ht="15" customHeight="1" thickBot="1" x14ac:dyDescent="0.45">
      <c r="A24" s="555" t="s">
        <v>379</v>
      </c>
      <c r="B24" s="556"/>
      <c r="C24" s="575"/>
      <c r="D24" s="319">
        <f>R22</f>
        <v>0</v>
      </c>
      <c r="E24" s="296"/>
      <c r="F24" s="296"/>
      <c r="G24" s="296"/>
      <c r="H24" s="296"/>
      <c r="I24" s="296"/>
      <c r="J24" s="296"/>
      <c r="K24" s="296"/>
      <c r="L24" s="296"/>
      <c r="M24" s="296"/>
      <c r="N24" s="296"/>
      <c r="O24" s="296"/>
      <c r="P24" s="296"/>
      <c r="Q24" s="296"/>
      <c r="R24" s="363"/>
      <c r="S24" s="1"/>
    </row>
    <row r="25" spans="1:19" x14ac:dyDescent="0.35">
      <c r="A25" s="46"/>
      <c r="R25" s="295"/>
    </row>
    <row r="26" spans="1:19" ht="13.9" x14ac:dyDescent="0.4">
      <c r="A26" s="324" t="s">
        <v>49</v>
      </c>
      <c r="B26" s="296"/>
      <c r="R26" s="295"/>
    </row>
    <row r="27" spans="1:19" ht="13.9" x14ac:dyDescent="0.4">
      <c r="A27" s="325" t="s">
        <v>101</v>
      </c>
      <c r="B27" s="326">
        <f>+IF('Participating State'!$B$17="Yes",'Participating State'!B8,0)</f>
        <v>0</v>
      </c>
      <c r="R27" s="295"/>
    </row>
    <row r="28" spans="1:19" ht="13.9" x14ac:dyDescent="0.4">
      <c r="A28" s="325" t="s">
        <v>46</v>
      </c>
      <c r="B28" s="326">
        <f>+IF('Participating State'!$B$17="Yes",'Participating State'!B9,0)</f>
        <v>0</v>
      </c>
      <c r="R28" s="295"/>
    </row>
    <row r="29" spans="1:19" ht="13.9" x14ac:dyDescent="0.4">
      <c r="A29" s="325" t="s">
        <v>47</v>
      </c>
      <c r="B29" s="174">
        <f>B28-B27</f>
        <v>0</v>
      </c>
      <c r="R29" s="295"/>
    </row>
    <row r="30" spans="1:19" ht="13.9" x14ac:dyDescent="0.4">
      <c r="A30" s="325" t="s">
        <v>85</v>
      </c>
      <c r="B30" s="174">
        <f>IFERROR(B29/B27,0)</f>
        <v>0</v>
      </c>
      <c r="R30" s="295"/>
    </row>
    <row r="31" spans="1:19" ht="13.9" x14ac:dyDescent="0.4">
      <c r="A31" s="325" t="s">
        <v>48</v>
      </c>
      <c r="B31" s="174">
        <f>B30+1</f>
        <v>1</v>
      </c>
      <c r="R31" s="295"/>
    </row>
    <row r="32" spans="1:19" x14ac:dyDescent="0.35">
      <c r="A32" s="46"/>
      <c r="R32" s="295"/>
    </row>
    <row r="33" spans="1:18" x14ac:dyDescent="0.35">
      <c r="A33" s="231" t="s">
        <v>27</v>
      </c>
      <c r="C33" s="364">
        <v>0</v>
      </c>
      <c r="R33" s="295"/>
    </row>
    <row r="34" spans="1:18" x14ac:dyDescent="0.35">
      <c r="A34" s="231" t="s">
        <v>43</v>
      </c>
      <c r="C34" s="361">
        <v>0</v>
      </c>
      <c r="R34" s="295"/>
    </row>
    <row r="35" spans="1:18" ht="13.9" thickBot="1" x14ac:dyDescent="0.4">
      <c r="A35" s="354" t="s">
        <v>29</v>
      </c>
      <c r="B35" s="333"/>
      <c r="C35" s="333"/>
      <c r="D35" s="38">
        <v>0</v>
      </c>
      <c r="E35" s="333"/>
      <c r="F35" s="38">
        <v>0</v>
      </c>
      <c r="G35" s="333"/>
      <c r="H35" s="38">
        <v>0</v>
      </c>
      <c r="I35" s="333"/>
      <c r="J35" s="38">
        <v>0</v>
      </c>
      <c r="K35" s="333"/>
      <c r="L35" s="38">
        <v>0</v>
      </c>
      <c r="M35" s="333"/>
      <c r="N35" s="38">
        <v>0</v>
      </c>
      <c r="O35" s="333"/>
      <c r="P35" s="38">
        <v>0</v>
      </c>
      <c r="Q35" s="333"/>
      <c r="R35" s="334"/>
    </row>
    <row r="37" spans="1:18" ht="62.25" customHeight="1" x14ac:dyDescent="0.35">
      <c r="A37" s="571" t="s">
        <v>420</v>
      </c>
      <c r="B37" s="571"/>
      <c r="C37" s="571"/>
      <c r="D37" s="571"/>
      <c r="E37" s="571"/>
      <c r="F37" s="571"/>
      <c r="G37" s="571"/>
      <c r="H37" s="571"/>
      <c r="I37" s="571"/>
      <c r="J37" s="571"/>
      <c r="K37" s="571"/>
      <c r="L37" s="571"/>
      <c r="M37" s="571"/>
      <c r="N37" s="571"/>
      <c r="O37" s="571"/>
      <c r="P37" s="571"/>
      <c r="Q37" s="571"/>
      <c r="R37" s="571"/>
    </row>
  </sheetData>
  <mergeCells count="32">
    <mergeCell ref="A1:R1"/>
    <mergeCell ref="A3:R3"/>
    <mergeCell ref="A6:R6"/>
    <mergeCell ref="D8:E8"/>
    <mergeCell ref="F8:G8"/>
    <mergeCell ref="H8:I8"/>
    <mergeCell ref="J8:K8"/>
    <mergeCell ref="L8:M8"/>
    <mergeCell ref="N8:O8"/>
    <mergeCell ref="P8:Q8"/>
    <mergeCell ref="A14:C14"/>
    <mergeCell ref="A10:C10"/>
    <mergeCell ref="A11:C11"/>
    <mergeCell ref="D11:E11"/>
    <mergeCell ref="F11:G11"/>
    <mergeCell ref="L11:M11"/>
    <mergeCell ref="N11:O11"/>
    <mergeCell ref="P11:Q11"/>
    <mergeCell ref="A12:C12"/>
    <mergeCell ref="A13:C13"/>
    <mergeCell ref="H11:I11"/>
    <mergeCell ref="J11:K11"/>
    <mergeCell ref="A21:C21"/>
    <mergeCell ref="A22:C22"/>
    <mergeCell ref="A24:C24"/>
    <mergeCell ref="A37:R37"/>
    <mergeCell ref="A15:C15"/>
    <mergeCell ref="A16:C16"/>
    <mergeCell ref="A17:C17"/>
    <mergeCell ref="A18:C18"/>
    <mergeCell ref="A19:C19"/>
    <mergeCell ref="A20:C20"/>
  </mergeCells>
  <pageMargins left="0.25" right="0.25" top="0.75" bottom="0.75" header="0.3" footer="0.3"/>
  <pageSetup scale="38" fitToHeight="0" orientation="landscape" r:id="rId1"/>
  <headerFooter>
    <oddFooter>&amp;L&amp;F&amp;C&amp;A&amp;Rpage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F53"/>
  <sheetViews>
    <sheetView zoomScale="85" zoomScaleNormal="85" workbookViewId="0">
      <selection activeCell="D45" sqref="D45"/>
    </sheetView>
  </sheetViews>
  <sheetFormatPr defaultColWidth="9" defaultRowHeight="14.25" x14ac:dyDescent="0.45"/>
  <cols>
    <col min="1" max="1" width="58.59765625" style="114" customWidth="1"/>
    <col min="2" max="2" width="13.3984375" style="114" customWidth="1"/>
    <col min="3" max="3" width="6" style="114" customWidth="1"/>
    <col min="4" max="4" width="52.59765625" style="114" customWidth="1"/>
    <col min="5" max="5" width="13.3984375" style="114" customWidth="1"/>
    <col min="6" max="16384" width="9" style="114"/>
  </cols>
  <sheetData>
    <row r="1" spans="1:5" ht="15" x14ac:dyDescent="0.4">
      <c r="A1" s="456" t="s">
        <v>429</v>
      </c>
      <c r="B1" s="456"/>
      <c r="C1" s="456"/>
      <c r="D1" s="456"/>
      <c r="E1" s="456"/>
    </row>
    <row r="3" spans="1:5" ht="17.649999999999999" x14ac:dyDescent="0.45">
      <c r="A3" s="581" t="s">
        <v>299</v>
      </c>
      <c r="B3" s="581"/>
      <c r="C3" s="581"/>
      <c r="D3" s="581"/>
      <c r="E3" s="581"/>
    </row>
    <row r="5" spans="1:5" ht="17.649999999999999" x14ac:dyDescent="0.45">
      <c r="A5" s="582" t="s">
        <v>122</v>
      </c>
      <c r="B5" s="582"/>
      <c r="C5" s="582"/>
      <c r="D5" s="582"/>
      <c r="E5" s="582"/>
    </row>
    <row r="6" spans="1:5" ht="14.65" thickBot="1" x14ac:dyDescent="0.5"/>
    <row r="7" spans="1:5" ht="21" x14ac:dyDescent="0.45">
      <c r="A7" s="577" t="s">
        <v>123</v>
      </c>
      <c r="B7" s="578"/>
      <c r="C7" s="115"/>
      <c r="D7" s="577" t="s">
        <v>124</v>
      </c>
      <c r="E7" s="578"/>
    </row>
    <row r="8" spans="1:5" ht="15.75" x14ac:dyDescent="0.45">
      <c r="A8" s="116" t="s">
        <v>125</v>
      </c>
      <c r="B8" s="117" t="s">
        <v>126</v>
      </c>
      <c r="C8" s="115"/>
      <c r="D8" s="116" t="s">
        <v>125</v>
      </c>
      <c r="E8" s="117" t="s">
        <v>126</v>
      </c>
    </row>
    <row r="9" spans="1:5" ht="15.75" x14ac:dyDescent="0.45">
      <c r="A9" s="118" t="s">
        <v>3</v>
      </c>
      <c r="B9" s="119">
        <v>50</v>
      </c>
      <c r="C9" s="115"/>
      <c r="D9" s="118" t="s">
        <v>3</v>
      </c>
      <c r="E9" s="119">
        <v>25</v>
      </c>
    </row>
    <row r="10" spans="1:5" ht="15.75" x14ac:dyDescent="0.45">
      <c r="A10" s="118" t="s">
        <v>127</v>
      </c>
      <c r="B10" s="119">
        <v>600</v>
      </c>
      <c r="C10" s="115"/>
      <c r="D10" s="118" t="s">
        <v>127</v>
      </c>
      <c r="E10" s="119">
        <v>200</v>
      </c>
    </row>
    <row r="11" spans="1:5" ht="15.75" x14ac:dyDescent="0.45">
      <c r="A11" s="118" t="s">
        <v>128</v>
      </c>
      <c r="B11" s="119">
        <v>60</v>
      </c>
      <c r="C11" s="115"/>
      <c r="D11" s="118" t="s">
        <v>128</v>
      </c>
      <c r="E11" s="119">
        <v>25</v>
      </c>
    </row>
    <row r="12" spans="1:5" ht="15.75" x14ac:dyDescent="0.45">
      <c r="A12" s="118" t="s">
        <v>129</v>
      </c>
      <c r="B12" s="119">
        <v>900</v>
      </c>
      <c r="C12" s="115"/>
      <c r="D12" s="118" t="s">
        <v>129</v>
      </c>
      <c r="E12" s="119">
        <v>300</v>
      </c>
    </row>
    <row r="13" spans="1:5" ht="15.75" x14ac:dyDescent="0.45">
      <c r="A13" s="118" t="s">
        <v>130</v>
      </c>
      <c r="B13" s="119">
        <v>0</v>
      </c>
      <c r="C13" s="115"/>
      <c r="D13" s="118" t="s">
        <v>130</v>
      </c>
      <c r="E13" s="119">
        <v>0</v>
      </c>
    </row>
    <row r="14" spans="1:5" ht="15.75" x14ac:dyDescent="0.45">
      <c r="A14" s="118" t="s">
        <v>131</v>
      </c>
      <c r="B14" s="119">
        <v>40</v>
      </c>
      <c r="C14" s="115"/>
      <c r="D14" s="118" t="s">
        <v>131</v>
      </c>
      <c r="E14" s="119">
        <v>15</v>
      </c>
    </row>
    <row r="15" spans="1:5" ht="15.75" x14ac:dyDescent="0.45">
      <c r="A15" s="118" t="s">
        <v>132</v>
      </c>
      <c r="B15" s="119">
        <v>10</v>
      </c>
      <c r="C15" s="115"/>
      <c r="D15" s="118" t="s">
        <v>132</v>
      </c>
      <c r="E15" s="119">
        <v>0</v>
      </c>
    </row>
    <row r="16" spans="1:5" ht="15.75" x14ac:dyDescent="0.45">
      <c r="A16" s="118" t="s">
        <v>133</v>
      </c>
      <c r="B16" s="119">
        <v>0</v>
      </c>
      <c r="C16" s="115"/>
      <c r="D16" s="118" t="s">
        <v>133</v>
      </c>
      <c r="E16" s="119">
        <v>0</v>
      </c>
    </row>
    <row r="17" spans="1:5" ht="15.75" x14ac:dyDescent="0.45">
      <c r="A17" s="118" t="s">
        <v>134</v>
      </c>
      <c r="B17" s="119">
        <v>750</v>
      </c>
      <c r="C17" s="115"/>
      <c r="D17" s="118" t="s">
        <v>134</v>
      </c>
      <c r="E17" s="119">
        <v>250</v>
      </c>
    </row>
    <row r="18" spans="1:5" ht="15.75" x14ac:dyDescent="0.45">
      <c r="A18" s="118" t="s">
        <v>5</v>
      </c>
      <c r="B18" s="119">
        <v>0</v>
      </c>
      <c r="C18" s="115"/>
      <c r="D18" s="118" t="s">
        <v>5</v>
      </c>
      <c r="E18" s="119">
        <v>0</v>
      </c>
    </row>
    <row r="19" spans="1:5" ht="16.149999999999999" thickBot="1" x14ac:dyDescent="0.5">
      <c r="A19" s="120" t="s">
        <v>135</v>
      </c>
      <c r="B19" s="121">
        <f>SUM(B9:B18)</f>
        <v>2410</v>
      </c>
      <c r="C19" s="122"/>
      <c r="D19" s="120" t="s">
        <v>136</v>
      </c>
      <c r="E19" s="121">
        <f>SUM(E9:E18)</f>
        <v>815</v>
      </c>
    </row>
    <row r="20" spans="1:5" ht="16.149999999999999" thickBot="1" x14ac:dyDescent="0.5">
      <c r="A20" s="115"/>
      <c r="B20" s="123"/>
      <c r="C20" s="115"/>
      <c r="D20" s="115"/>
      <c r="E20" s="115"/>
    </row>
    <row r="21" spans="1:5" ht="21" x14ac:dyDescent="0.45">
      <c r="A21" s="577" t="s">
        <v>137</v>
      </c>
      <c r="B21" s="578"/>
      <c r="C21" s="115"/>
      <c r="D21" s="577" t="s">
        <v>153</v>
      </c>
      <c r="E21" s="578"/>
    </row>
    <row r="22" spans="1:5" ht="15.75" x14ac:dyDescent="0.45">
      <c r="A22" s="116" t="s">
        <v>125</v>
      </c>
      <c r="B22" s="117" t="s">
        <v>126</v>
      </c>
      <c r="C22" s="115"/>
      <c r="D22" s="116" t="s">
        <v>125</v>
      </c>
      <c r="E22" s="117" t="s">
        <v>126</v>
      </c>
    </row>
    <row r="23" spans="1:5" ht="15.75" x14ac:dyDescent="0.45">
      <c r="A23" s="118" t="s">
        <v>3</v>
      </c>
      <c r="B23" s="119">
        <v>0</v>
      </c>
      <c r="C23" s="115"/>
      <c r="D23" s="118" t="s">
        <v>3</v>
      </c>
      <c r="E23" s="119">
        <v>0</v>
      </c>
    </row>
    <row r="24" spans="1:5" ht="15.75" x14ac:dyDescent="0.45">
      <c r="A24" s="118" t="s">
        <v>127</v>
      </c>
      <c r="B24" s="119">
        <v>80</v>
      </c>
      <c r="C24" s="115"/>
      <c r="D24" s="118" t="s">
        <v>127</v>
      </c>
      <c r="E24" s="119">
        <v>45</v>
      </c>
    </row>
    <row r="25" spans="1:5" ht="15.75" x14ac:dyDescent="0.45">
      <c r="A25" s="118" t="s">
        <v>128</v>
      </c>
      <c r="B25" s="119">
        <v>0</v>
      </c>
      <c r="C25" s="115"/>
      <c r="D25" s="118" t="s">
        <v>128</v>
      </c>
      <c r="E25" s="119">
        <v>0</v>
      </c>
    </row>
    <row r="26" spans="1:5" ht="15.75" x14ac:dyDescent="0.45">
      <c r="A26" s="118" t="s">
        <v>129</v>
      </c>
      <c r="B26" s="119">
        <v>0</v>
      </c>
      <c r="C26" s="115"/>
      <c r="D26" s="118" t="s">
        <v>129</v>
      </c>
      <c r="E26" s="119">
        <v>0</v>
      </c>
    </row>
    <row r="27" spans="1:5" ht="15.75" x14ac:dyDescent="0.45">
      <c r="A27" s="118" t="s">
        <v>130</v>
      </c>
      <c r="B27" s="119">
        <v>120</v>
      </c>
      <c r="C27" s="115"/>
      <c r="D27" s="118" t="s">
        <v>130</v>
      </c>
      <c r="E27" s="119">
        <v>55</v>
      </c>
    </row>
    <row r="28" spans="1:5" ht="15.75" x14ac:dyDescent="0.45">
      <c r="A28" s="118" t="s">
        <v>131</v>
      </c>
      <c r="B28" s="119">
        <v>0</v>
      </c>
      <c r="C28" s="115"/>
      <c r="D28" s="118" t="s">
        <v>131</v>
      </c>
      <c r="E28" s="119">
        <v>0</v>
      </c>
    </row>
    <row r="29" spans="1:5" ht="15.75" x14ac:dyDescent="0.45">
      <c r="A29" s="118" t="s">
        <v>132</v>
      </c>
      <c r="B29" s="119">
        <v>0</v>
      </c>
      <c r="C29" s="115"/>
      <c r="D29" s="118" t="s">
        <v>132</v>
      </c>
      <c r="E29" s="119">
        <v>0</v>
      </c>
    </row>
    <row r="30" spans="1:5" ht="15.75" x14ac:dyDescent="0.45">
      <c r="A30" s="118" t="s">
        <v>133</v>
      </c>
      <c r="B30" s="119">
        <v>0</v>
      </c>
      <c r="C30" s="115"/>
      <c r="D30" s="118" t="s">
        <v>133</v>
      </c>
      <c r="E30" s="119">
        <v>0</v>
      </c>
    </row>
    <row r="31" spans="1:5" ht="15.75" x14ac:dyDescent="0.45">
      <c r="A31" s="118" t="s">
        <v>134</v>
      </c>
      <c r="B31" s="119">
        <v>100</v>
      </c>
      <c r="C31" s="115"/>
      <c r="D31" s="118" t="s">
        <v>134</v>
      </c>
      <c r="E31" s="119">
        <v>50</v>
      </c>
    </row>
    <row r="32" spans="1:5" ht="15.75" x14ac:dyDescent="0.45">
      <c r="A32" s="118" t="s">
        <v>5</v>
      </c>
      <c r="B32" s="119">
        <v>0</v>
      </c>
      <c r="C32" s="115"/>
      <c r="D32" s="118" t="s">
        <v>5</v>
      </c>
      <c r="E32" s="119">
        <v>0</v>
      </c>
    </row>
    <row r="33" spans="1:6" ht="16.149999999999999" thickBot="1" x14ac:dyDescent="0.5">
      <c r="A33" s="120" t="s">
        <v>138</v>
      </c>
      <c r="B33" s="121">
        <f>SUM(B23:B32)</f>
        <v>300</v>
      </c>
      <c r="C33" s="122"/>
      <c r="D33" s="120" t="s">
        <v>139</v>
      </c>
      <c r="E33" s="121">
        <f>SUM(E23:E32)</f>
        <v>150</v>
      </c>
    </row>
    <row r="34" spans="1:6" ht="15.75" x14ac:dyDescent="0.45">
      <c r="A34" s="122"/>
      <c r="B34" s="122"/>
      <c r="C34" s="122"/>
      <c r="D34" s="122"/>
      <c r="E34" s="122"/>
    </row>
    <row r="35" spans="1:6" ht="16.149999999999999" thickBot="1" x14ac:dyDescent="0.5">
      <c r="A35" s="122"/>
      <c r="B35" s="122"/>
      <c r="C35" s="122"/>
      <c r="D35" s="122"/>
      <c r="E35" s="122"/>
      <c r="F35" s="122"/>
    </row>
    <row r="36" spans="1:6" ht="21" x14ac:dyDescent="0.45">
      <c r="A36" s="577" t="s">
        <v>140</v>
      </c>
      <c r="B36" s="578"/>
      <c r="C36" s="122"/>
      <c r="D36" s="122"/>
      <c r="E36" s="122"/>
    </row>
    <row r="37" spans="1:6" ht="15.75" x14ac:dyDescent="0.45">
      <c r="A37" s="116" t="s">
        <v>125</v>
      </c>
      <c r="B37" s="117" t="s">
        <v>126</v>
      </c>
      <c r="C37" s="122"/>
      <c r="D37" s="122"/>
      <c r="E37" s="122"/>
    </row>
    <row r="38" spans="1:6" ht="15.75" x14ac:dyDescent="0.45">
      <c r="A38" s="118" t="s">
        <v>3</v>
      </c>
      <c r="B38" s="119">
        <v>20</v>
      </c>
      <c r="C38" s="122"/>
      <c r="D38" s="122"/>
      <c r="E38" s="122"/>
    </row>
    <row r="39" spans="1:6" ht="15.75" x14ac:dyDescent="0.45">
      <c r="A39" s="118" t="s">
        <v>127</v>
      </c>
      <c r="B39" s="119">
        <v>40</v>
      </c>
      <c r="C39" s="122"/>
      <c r="D39" s="122"/>
      <c r="E39" s="122"/>
    </row>
    <row r="40" spans="1:6" ht="15.75" x14ac:dyDescent="0.45">
      <c r="A40" s="118" t="s">
        <v>128</v>
      </c>
      <c r="B40" s="119">
        <v>15</v>
      </c>
      <c r="C40" s="122"/>
      <c r="D40" s="122"/>
      <c r="E40" s="122"/>
    </row>
    <row r="41" spans="1:6" ht="15.75" x14ac:dyDescent="0.45">
      <c r="A41" s="118" t="s">
        <v>129</v>
      </c>
      <c r="B41" s="119">
        <v>40</v>
      </c>
      <c r="C41" s="122"/>
      <c r="D41" s="122"/>
      <c r="E41" s="122"/>
    </row>
    <row r="42" spans="1:6" ht="15.75" x14ac:dyDescent="0.45">
      <c r="A42" s="118" t="s">
        <v>130</v>
      </c>
      <c r="B42" s="119">
        <v>40</v>
      </c>
      <c r="C42" s="122"/>
      <c r="D42" s="122"/>
      <c r="E42" s="122"/>
    </row>
    <row r="43" spans="1:6" ht="15.75" x14ac:dyDescent="0.45">
      <c r="A43" s="118" t="s">
        <v>131</v>
      </c>
      <c r="B43" s="119">
        <v>20</v>
      </c>
      <c r="C43" s="122"/>
      <c r="D43" s="122"/>
      <c r="E43" s="122"/>
    </row>
    <row r="44" spans="1:6" ht="15.75" x14ac:dyDescent="0.45">
      <c r="A44" s="118" t="s">
        <v>132</v>
      </c>
      <c r="B44" s="119">
        <v>10</v>
      </c>
      <c r="C44" s="122"/>
      <c r="D44" s="122"/>
      <c r="E44" s="122"/>
    </row>
    <row r="45" spans="1:6" ht="15.75" x14ac:dyDescent="0.45">
      <c r="A45" s="118" t="s">
        <v>133</v>
      </c>
      <c r="B45" s="119">
        <v>15</v>
      </c>
      <c r="C45" s="122"/>
      <c r="D45" s="122"/>
      <c r="E45" s="122"/>
    </row>
    <row r="46" spans="1:6" ht="15.75" x14ac:dyDescent="0.45">
      <c r="A46" s="118" t="s">
        <v>134</v>
      </c>
      <c r="B46" s="119">
        <v>20</v>
      </c>
      <c r="C46" s="122"/>
      <c r="D46" s="122"/>
      <c r="E46" s="122"/>
    </row>
    <row r="47" spans="1:6" ht="15.75" x14ac:dyDescent="0.45">
      <c r="A47" s="118" t="s">
        <v>5</v>
      </c>
      <c r="B47" s="119">
        <v>15</v>
      </c>
      <c r="C47" s="122"/>
      <c r="D47" s="122"/>
      <c r="E47" s="122"/>
    </row>
    <row r="48" spans="1:6" ht="16.149999999999999" thickBot="1" x14ac:dyDescent="0.5">
      <c r="A48" s="120" t="s">
        <v>141</v>
      </c>
      <c r="B48" s="121">
        <f>SUM(B38:B47)</f>
        <v>235</v>
      </c>
      <c r="C48" s="122"/>
      <c r="D48" s="122"/>
      <c r="E48" s="122"/>
    </row>
    <row r="49" spans="1:5" ht="15.75" x14ac:dyDescent="0.45">
      <c r="A49" s="122"/>
      <c r="B49" s="122"/>
      <c r="C49" s="122"/>
      <c r="D49" s="122"/>
      <c r="E49" s="122"/>
    </row>
    <row r="51" spans="1:5" ht="110.25" customHeight="1" x14ac:dyDescent="0.45">
      <c r="A51" s="579" t="s">
        <v>412</v>
      </c>
      <c r="B51" s="579"/>
      <c r="C51" s="579"/>
      <c r="D51" s="579"/>
      <c r="E51" s="579"/>
    </row>
    <row r="52" spans="1:5" x14ac:dyDescent="0.45">
      <c r="A52" s="580"/>
      <c r="B52" s="580"/>
      <c r="C52" s="580"/>
      <c r="D52" s="580"/>
      <c r="E52" s="580"/>
    </row>
    <row r="53" spans="1:5" x14ac:dyDescent="0.45">
      <c r="A53" s="580"/>
      <c r="B53" s="580"/>
      <c r="C53" s="580"/>
      <c r="D53" s="580"/>
      <c r="E53" s="580"/>
    </row>
  </sheetData>
  <mergeCells count="11">
    <mergeCell ref="A1:E1"/>
    <mergeCell ref="A36:B36"/>
    <mergeCell ref="A51:E51"/>
    <mergeCell ref="A52:E52"/>
    <mergeCell ref="A53:E53"/>
    <mergeCell ref="A3:E3"/>
    <mergeCell ref="A5:E5"/>
    <mergeCell ref="A7:B7"/>
    <mergeCell ref="D7:E7"/>
    <mergeCell ref="A21:B21"/>
    <mergeCell ref="D21:E21"/>
  </mergeCells>
  <pageMargins left="0.25" right="0.25" top="0.75" bottom="0.75" header="0.3" footer="0.3"/>
  <pageSetup scale="68" orientation="portrait" r:id="rId1"/>
  <headerFooter>
    <oddFooter>&amp;L&amp;F&amp;C&amp;A&amp;Rpage &amp;P of &amp;N</oddFooter>
  </headerFooter>
  <rowBreaks count="1" manualBreakCount="1">
    <brk id="3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G30"/>
  <sheetViews>
    <sheetView zoomScale="85" zoomScaleNormal="85" workbookViewId="0">
      <selection sqref="A1:F1"/>
    </sheetView>
  </sheetViews>
  <sheetFormatPr defaultColWidth="8.86328125" defaultRowHeight="13.5" x14ac:dyDescent="0.45"/>
  <cols>
    <col min="1" max="1" width="102.59765625" style="137" customWidth="1"/>
    <col min="2" max="2" width="22.86328125" style="124" bestFit="1" customWidth="1"/>
    <col min="3" max="3" width="28.1328125" style="124" customWidth="1"/>
    <col min="4" max="4" width="3.59765625" style="124" customWidth="1"/>
    <col min="5" max="5" width="19.59765625" style="124" customWidth="1"/>
    <col min="6" max="6" width="22.3984375" style="124" bestFit="1" customWidth="1"/>
    <col min="7" max="7" width="28.1328125" style="124" customWidth="1"/>
    <col min="8" max="8" width="8.59765625" style="124" customWidth="1"/>
    <col min="9" max="16384" width="8.86328125" style="124"/>
  </cols>
  <sheetData>
    <row r="1" spans="1:7" ht="15" x14ac:dyDescent="0.4">
      <c r="A1" s="456" t="s">
        <v>429</v>
      </c>
      <c r="B1" s="456"/>
      <c r="C1" s="456"/>
      <c r="D1" s="456"/>
      <c r="E1" s="456"/>
      <c r="F1" s="456"/>
    </row>
    <row r="2" spans="1:7" ht="13.9" thickBot="1" x14ac:dyDescent="0.5"/>
    <row r="3" spans="1:7" ht="18" thickTop="1" x14ac:dyDescent="0.45">
      <c r="A3" s="586" t="s">
        <v>431</v>
      </c>
      <c r="B3" s="587"/>
      <c r="C3" s="587"/>
      <c r="D3" s="587"/>
      <c r="E3" s="587"/>
      <c r="F3" s="588"/>
    </row>
    <row r="4" spans="1:7" ht="15.4" thickBot="1" x14ac:dyDescent="0.5">
      <c r="A4" s="368"/>
      <c r="B4" s="369"/>
      <c r="C4" s="369"/>
      <c r="D4" s="369"/>
      <c r="E4" s="369"/>
      <c r="F4" s="370"/>
      <c r="G4" s="125"/>
    </row>
    <row r="5" spans="1:7" s="114" customFormat="1" ht="17.649999999999999" x14ac:dyDescent="0.45">
      <c r="A5" s="589" t="s">
        <v>150</v>
      </c>
      <c r="B5" s="590"/>
      <c r="C5" s="590"/>
      <c r="D5" s="590"/>
      <c r="E5" s="590"/>
      <c r="F5" s="591"/>
    </row>
    <row r="6" spans="1:7" s="114" customFormat="1" ht="15.4" thickBot="1" x14ac:dyDescent="0.5">
      <c r="A6" s="371" t="s">
        <v>430</v>
      </c>
      <c r="B6" s="126" t="s">
        <v>152</v>
      </c>
      <c r="C6" s="127" t="s">
        <v>126</v>
      </c>
      <c r="D6" s="127"/>
      <c r="E6" s="127" t="s">
        <v>53</v>
      </c>
      <c r="F6" s="372" t="s">
        <v>233</v>
      </c>
    </row>
    <row r="7" spans="1:7" s="114" customFormat="1" ht="15" x14ac:dyDescent="0.45">
      <c r="A7" s="373" t="s">
        <v>142</v>
      </c>
      <c r="B7" s="219">
        <v>5</v>
      </c>
      <c r="C7" s="128">
        <f>B7*'Sch J - INT Service Types'!B19</f>
        <v>12050</v>
      </c>
      <c r="D7" s="138" t="s">
        <v>143</v>
      </c>
      <c r="E7" s="217"/>
      <c r="F7" s="374"/>
    </row>
    <row r="8" spans="1:7" s="114" customFormat="1" ht="15" x14ac:dyDescent="0.45">
      <c r="A8" s="373" t="s">
        <v>144</v>
      </c>
      <c r="B8" s="219">
        <v>20</v>
      </c>
      <c r="C8" s="129">
        <f>B8*'Sch J - INT Service Types'!E19</f>
        <v>16300</v>
      </c>
      <c r="D8" s="139" t="s">
        <v>143</v>
      </c>
      <c r="E8" s="139"/>
      <c r="F8" s="374"/>
    </row>
    <row r="9" spans="1:7" s="114" customFormat="1" ht="15" x14ac:dyDescent="0.45">
      <c r="A9" s="373" t="s">
        <v>145</v>
      </c>
      <c r="B9" s="219">
        <v>35</v>
      </c>
      <c r="C9" s="129">
        <f>B9*'Sch J - INT Service Types'!B33</f>
        <v>10500</v>
      </c>
      <c r="D9" s="139" t="s">
        <v>143</v>
      </c>
      <c r="E9" s="139"/>
      <c r="F9" s="374"/>
    </row>
    <row r="10" spans="1:7" s="114" customFormat="1" ht="15" x14ac:dyDescent="0.45">
      <c r="A10" s="373" t="s">
        <v>146</v>
      </c>
      <c r="B10" s="219">
        <v>25</v>
      </c>
      <c r="C10" s="129">
        <f>B10*'Sch J - INT Service Types'!E33</f>
        <v>3750</v>
      </c>
      <c r="D10" s="139" t="s">
        <v>143</v>
      </c>
      <c r="E10" s="139"/>
      <c r="F10" s="374"/>
    </row>
    <row r="11" spans="1:7" s="114" customFormat="1" ht="15" x14ac:dyDescent="0.45">
      <c r="A11" s="373" t="s">
        <v>147</v>
      </c>
      <c r="B11" s="219">
        <v>15</v>
      </c>
      <c r="C11" s="129">
        <f>B11*'Sch J - INT Service Types'!B48</f>
        <v>3525</v>
      </c>
      <c r="D11" s="139" t="s">
        <v>143</v>
      </c>
      <c r="E11" s="139"/>
      <c r="F11" s="374"/>
    </row>
    <row r="12" spans="1:7" s="114" customFormat="1" ht="15" x14ac:dyDescent="0.45">
      <c r="A12" s="375" t="s">
        <v>151</v>
      </c>
      <c r="B12" s="423"/>
      <c r="C12" s="130">
        <f>SUM(C7:C11)</f>
        <v>46125</v>
      </c>
      <c r="D12" s="140"/>
      <c r="E12" s="140"/>
      <c r="F12" s="376"/>
    </row>
    <row r="13" spans="1:7" s="114" customFormat="1" ht="16.5" customHeight="1" x14ac:dyDescent="0.45">
      <c r="A13" s="377"/>
      <c r="B13" s="131"/>
      <c r="C13" s="131"/>
      <c r="D13" s="132"/>
      <c r="E13" s="132"/>
      <c r="F13" s="378"/>
    </row>
    <row r="14" spans="1:7" s="114" customFormat="1" ht="15.4" thickBot="1" x14ac:dyDescent="0.5">
      <c r="A14" s="379" t="s">
        <v>436</v>
      </c>
      <c r="B14" s="133"/>
      <c r="C14" s="134"/>
      <c r="D14" s="141" t="s">
        <v>148</v>
      </c>
      <c r="E14" s="135">
        <v>5145221</v>
      </c>
      <c r="F14" s="380">
        <f>E14*B29</f>
        <v>5145221</v>
      </c>
    </row>
    <row r="15" spans="1:7" s="114" customFormat="1" ht="15" x14ac:dyDescent="0.45">
      <c r="A15" s="377"/>
      <c r="B15" s="131"/>
      <c r="C15" s="131"/>
      <c r="D15" s="132"/>
      <c r="E15" s="132"/>
      <c r="F15" s="381"/>
    </row>
    <row r="16" spans="1:7" s="114" customFormat="1" ht="15.4" thickBot="1" x14ac:dyDescent="0.5">
      <c r="A16" s="375" t="s">
        <v>437</v>
      </c>
      <c r="B16" s="133"/>
      <c r="C16" s="133"/>
      <c r="D16" s="142" t="s">
        <v>149</v>
      </c>
      <c r="E16" s="218">
        <f>E14/C12</f>
        <v>111.54950677506775</v>
      </c>
      <c r="F16" s="382">
        <f>F14/C12</f>
        <v>111.54950677506775</v>
      </c>
    </row>
    <row r="17" spans="1:7" ht="15" x14ac:dyDescent="0.45">
      <c r="A17" s="368"/>
      <c r="B17" s="369"/>
      <c r="C17" s="369"/>
      <c r="D17" s="369"/>
      <c r="E17" s="369"/>
      <c r="F17" s="370"/>
      <c r="G17" s="125"/>
    </row>
    <row r="18" spans="1:7" ht="15" x14ac:dyDescent="0.45">
      <c r="A18" s="583" t="s">
        <v>497</v>
      </c>
      <c r="B18" s="584"/>
      <c r="C18" s="584"/>
      <c r="D18" s="584"/>
      <c r="E18" s="584"/>
      <c r="F18" s="585"/>
      <c r="G18" s="125"/>
    </row>
    <row r="19" spans="1:7" ht="13.9" x14ac:dyDescent="0.45">
      <c r="A19" s="583" t="s">
        <v>438</v>
      </c>
      <c r="B19" s="584"/>
      <c r="C19" s="584"/>
      <c r="D19" s="584"/>
      <c r="E19" s="584"/>
      <c r="F19" s="585"/>
      <c r="G19" s="136"/>
    </row>
    <row r="20" spans="1:7" ht="13.9" x14ac:dyDescent="0.45">
      <c r="A20" s="583" t="s">
        <v>439</v>
      </c>
      <c r="B20" s="584"/>
      <c r="C20" s="584"/>
      <c r="D20" s="584"/>
      <c r="E20" s="584"/>
      <c r="F20" s="585"/>
      <c r="G20" s="136"/>
    </row>
    <row r="21" spans="1:7" ht="14.25" thickBot="1" x14ac:dyDescent="0.5">
      <c r="A21" s="383"/>
      <c r="B21" s="143"/>
      <c r="C21" s="143"/>
      <c r="D21" s="143"/>
      <c r="E21" s="143"/>
      <c r="F21" s="384"/>
    </row>
    <row r="22" spans="1:7" x14ac:dyDescent="0.45">
      <c r="A22" s="385"/>
      <c r="B22" s="386"/>
      <c r="C22" s="386"/>
      <c r="D22" s="386"/>
      <c r="E22" s="386"/>
      <c r="F22" s="387"/>
    </row>
    <row r="23" spans="1:7" x14ac:dyDescent="0.45">
      <c r="A23" s="385"/>
      <c r="B23" s="386"/>
      <c r="C23" s="386"/>
      <c r="D23" s="386"/>
      <c r="E23" s="386"/>
      <c r="F23" s="387"/>
    </row>
    <row r="24" spans="1:7" ht="13.9" x14ac:dyDescent="0.4">
      <c r="A24" s="388" t="s">
        <v>49</v>
      </c>
      <c r="B24" s="63"/>
      <c r="C24" s="386"/>
      <c r="D24" s="386"/>
      <c r="E24" s="386"/>
      <c r="F24" s="387"/>
    </row>
    <row r="25" spans="1:7" ht="13.9" x14ac:dyDescent="0.4">
      <c r="A25" s="389" t="s">
        <v>101</v>
      </c>
      <c r="B25" s="165">
        <f>+'Participating State'!B8</f>
        <v>0</v>
      </c>
      <c r="C25" s="386"/>
      <c r="D25" s="386"/>
      <c r="E25" s="386"/>
      <c r="F25" s="387"/>
    </row>
    <row r="26" spans="1:7" ht="13.9" x14ac:dyDescent="0.4">
      <c r="A26" s="389" t="s">
        <v>46</v>
      </c>
      <c r="B26" s="165">
        <f>+'Participating State'!B9</f>
        <v>0</v>
      </c>
      <c r="C26" s="386"/>
      <c r="D26" s="386"/>
      <c r="E26" s="386"/>
      <c r="F26" s="387"/>
    </row>
    <row r="27" spans="1:7" ht="13.9" x14ac:dyDescent="0.4">
      <c r="A27" s="389" t="s">
        <v>47</v>
      </c>
      <c r="B27" s="173">
        <f>B26-B25</f>
        <v>0</v>
      </c>
      <c r="C27" s="386"/>
      <c r="D27" s="386"/>
      <c r="E27" s="386"/>
      <c r="F27" s="387"/>
    </row>
    <row r="28" spans="1:7" ht="13.9" x14ac:dyDescent="0.4">
      <c r="A28" s="389" t="s">
        <v>85</v>
      </c>
      <c r="B28" s="173">
        <f>IFERROR(B27/B25,0)</f>
        <v>0</v>
      </c>
      <c r="C28" s="386"/>
      <c r="D28" s="386"/>
      <c r="E28" s="386"/>
      <c r="F28" s="387"/>
    </row>
    <row r="29" spans="1:7" ht="14.25" thickBot="1" x14ac:dyDescent="0.45">
      <c r="A29" s="390" t="s">
        <v>48</v>
      </c>
      <c r="B29" s="391">
        <f>B28+1</f>
        <v>1</v>
      </c>
      <c r="C29" s="392"/>
      <c r="D29" s="392"/>
      <c r="E29" s="392"/>
      <c r="F29" s="393"/>
    </row>
    <row r="30" spans="1:7" ht="13.9" thickTop="1" x14ac:dyDescent="0.45"/>
  </sheetData>
  <mergeCells count="6">
    <mergeCell ref="A20:F20"/>
    <mergeCell ref="A1:F1"/>
    <mergeCell ref="A3:F3"/>
    <mergeCell ref="A5:F5"/>
    <mergeCell ref="A18:F18"/>
    <mergeCell ref="A19:F19"/>
  </mergeCells>
  <pageMargins left="0.25" right="0.25" top="0.75" bottom="0.75" header="0.3" footer="0.3"/>
  <pageSetup scale="67" fitToHeight="0" orientation="landscape" r:id="rId1"/>
  <headerFooter>
    <oddFooter>&amp;L&amp;F&amp;C&amp;A&amp;Rpage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W35"/>
  <sheetViews>
    <sheetView topLeftCell="B5" zoomScale="85" zoomScaleNormal="85" workbookViewId="0">
      <selection activeCell="H27" sqref="H27"/>
    </sheetView>
  </sheetViews>
  <sheetFormatPr defaultColWidth="9.1328125" defaultRowHeight="13.5" x14ac:dyDescent="0.35"/>
  <cols>
    <col min="1" max="1" width="46.86328125" style="12" customWidth="1"/>
    <col min="2" max="2" width="13.59765625" style="12" customWidth="1"/>
    <col min="3" max="3" width="20.1328125" style="12" customWidth="1"/>
    <col min="4" max="4" width="21.59765625" style="12" customWidth="1"/>
    <col min="5" max="5" width="14.59765625" style="12" customWidth="1"/>
    <col min="6" max="6" width="20.59765625" style="12" customWidth="1"/>
    <col min="7" max="7" width="12.59765625" style="12" customWidth="1"/>
    <col min="8" max="8" width="20.59765625" style="12" customWidth="1"/>
    <col min="9" max="9" width="12.59765625" style="12" customWidth="1"/>
    <col min="10" max="10" width="20.59765625" style="12" customWidth="1"/>
    <col min="11" max="11" width="12.59765625" style="12" customWidth="1"/>
    <col min="12" max="12" width="20.59765625" style="12" customWidth="1"/>
    <col min="13" max="13" width="12.59765625" style="12" customWidth="1"/>
    <col min="14" max="14" width="20.59765625" style="12" customWidth="1"/>
    <col min="15" max="15" width="12.59765625" style="12" customWidth="1"/>
    <col min="16" max="16" width="20.59765625" style="12" customWidth="1"/>
    <col min="17" max="17" width="12.59765625" style="12" customWidth="1"/>
    <col min="18" max="18" width="20.59765625" style="12" customWidth="1"/>
    <col min="19" max="19" width="16.3984375" style="12" customWidth="1"/>
    <col min="20" max="20" width="15.3984375" style="12" bestFit="1" customWidth="1"/>
    <col min="21" max="16384" width="9.1328125" style="12"/>
  </cols>
  <sheetData>
    <row r="1" spans="1:23" ht="15" x14ac:dyDescent="0.4">
      <c r="A1" s="456" t="s">
        <v>429</v>
      </c>
      <c r="B1" s="456"/>
      <c r="C1" s="456"/>
      <c r="D1" s="456"/>
      <c r="E1" s="456"/>
      <c r="F1" s="456"/>
      <c r="G1" s="456"/>
      <c r="H1" s="456"/>
      <c r="I1" s="456"/>
      <c r="J1" s="456"/>
      <c r="K1" s="456"/>
      <c r="L1" s="456"/>
      <c r="M1" s="456"/>
      <c r="N1" s="456"/>
      <c r="O1" s="456"/>
      <c r="P1" s="456"/>
      <c r="Q1" s="456"/>
      <c r="R1" s="456"/>
      <c r="S1" s="456"/>
    </row>
    <row r="3" spans="1:23" ht="35.25" customHeight="1" x14ac:dyDescent="0.5">
      <c r="A3" s="524" t="s">
        <v>216</v>
      </c>
      <c r="B3" s="524"/>
      <c r="C3" s="524"/>
      <c r="D3" s="524"/>
      <c r="E3" s="524"/>
      <c r="F3" s="524"/>
      <c r="G3" s="524"/>
      <c r="H3" s="524"/>
      <c r="I3" s="524"/>
      <c r="J3" s="524"/>
      <c r="K3" s="524"/>
      <c r="L3" s="524"/>
      <c r="M3" s="524"/>
      <c r="N3" s="524"/>
      <c r="O3" s="524"/>
      <c r="P3" s="524"/>
      <c r="Q3" s="524"/>
      <c r="R3" s="524"/>
      <c r="S3" s="524"/>
    </row>
    <row r="4" spans="1:23" x14ac:dyDescent="0.35">
      <c r="A4" s="40"/>
    </row>
    <row r="5" spans="1:23" ht="13.9" thickBot="1" x14ac:dyDescent="0.4"/>
    <row r="6" spans="1:23" ht="13.9" x14ac:dyDescent="0.4">
      <c r="A6" s="525" t="s">
        <v>288</v>
      </c>
      <c r="B6" s="526"/>
      <c r="C6" s="526"/>
      <c r="D6" s="526"/>
      <c r="E6" s="526"/>
      <c r="F6" s="526"/>
      <c r="G6" s="526"/>
      <c r="H6" s="526"/>
      <c r="I6" s="526"/>
      <c r="J6" s="526"/>
      <c r="K6" s="526"/>
      <c r="L6" s="526"/>
      <c r="M6" s="526"/>
      <c r="N6" s="526"/>
      <c r="O6" s="526"/>
      <c r="P6" s="526"/>
      <c r="Q6" s="526"/>
      <c r="R6" s="526"/>
      <c r="S6" s="527"/>
    </row>
    <row r="7" spans="1:23" x14ac:dyDescent="0.35">
      <c r="A7" s="13"/>
      <c r="B7" s="14"/>
      <c r="C7" s="14"/>
      <c r="D7" s="14"/>
      <c r="E7" s="14"/>
      <c r="F7" s="14"/>
      <c r="G7" s="14"/>
      <c r="H7" s="14"/>
      <c r="I7" s="14"/>
      <c r="J7" s="14"/>
      <c r="K7" s="14"/>
      <c r="L7" s="14"/>
      <c r="M7" s="14"/>
      <c r="N7" s="14"/>
      <c r="O7" s="14"/>
      <c r="P7" s="14"/>
      <c r="Q7" s="14"/>
      <c r="R7" s="14"/>
      <c r="S7" s="15"/>
    </row>
    <row r="8" spans="1:23" ht="13.9" x14ac:dyDescent="0.4">
      <c r="A8" s="13"/>
      <c r="B8" s="152" t="s">
        <v>7</v>
      </c>
      <c r="C8" s="528" t="s">
        <v>8</v>
      </c>
      <c r="D8" s="529"/>
      <c r="E8" s="528" t="s">
        <v>9</v>
      </c>
      <c r="F8" s="529"/>
      <c r="G8" s="528" t="s">
        <v>10</v>
      </c>
      <c r="H8" s="529"/>
      <c r="I8" s="528" t="s">
        <v>11</v>
      </c>
      <c r="J8" s="529"/>
      <c r="K8" s="528" t="s">
        <v>12</v>
      </c>
      <c r="L8" s="529"/>
      <c r="M8" s="528" t="s">
        <v>13</v>
      </c>
      <c r="N8" s="529"/>
      <c r="O8" s="528" t="s">
        <v>14</v>
      </c>
      <c r="P8" s="529"/>
      <c r="Q8" s="528" t="s">
        <v>15</v>
      </c>
      <c r="R8" s="534"/>
      <c r="S8" s="220" t="s">
        <v>205</v>
      </c>
      <c r="T8" s="20"/>
      <c r="U8" s="20"/>
      <c r="V8" s="20"/>
      <c r="W8" s="20"/>
    </row>
    <row r="9" spans="1:23" ht="13.9" hidden="1" x14ac:dyDescent="0.4">
      <c r="A9" s="13"/>
      <c r="B9" s="152" t="s">
        <v>16</v>
      </c>
      <c r="C9" s="16"/>
      <c r="D9" s="153"/>
      <c r="E9" s="17" t="s">
        <v>17</v>
      </c>
      <c r="F9" s="18"/>
      <c r="G9" s="17" t="s">
        <v>18</v>
      </c>
      <c r="H9" s="18"/>
      <c r="I9" s="17" t="s">
        <v>19</v>
      </c>
      <c r="J9" s="18"/>
      <c r="K9" s="17" t="s">
        <v>20</v>
      </c>
      <c r="L9" s="18"/>
      <c r="M9" s="17" t="s">
        <v>21</v>
      </c>
      <c r="N9" s="18"/>
      <c r="O9" s="17" t="s">
        <v>22</v>
      </c>
      <c r="P9" s="18"/>
      <c r="Q9" s="17" t="s">
        <v>22</v>
      </c>
      <c r="R9" s="14"/>
      <c r="S9" s="221"/>
      <c r="T9" s="20"/>
      <c r="U9" s="20"/>
      <c r="V9" s="20"/>
      <c r="W9" s="20"/>
    </row>
    <row r="10" spans="1:23" s="20" customFormat="1" ht="13.9" x14ac:dyDescent="0.4">
      <c r="A10" s="19"/>
      <c r="B10" s="152" t="s">
        <v>105</v>
      </c>
      <c r="C10" s="210"/>
      <c r="D10" s="211"/>
      <c r="E10" s="181">
        <v>0</v>
      </c>
      <c r="F10" s="182">
        <v>249999</v>
      </c>
      <c r="G10" s="183">
        <v>250000</v>
      </c>
      <c r="H10" s="182">
        <v>399999</v>
      </c>
      <c r="I10" s="183">
        <v>400000</v>
      </c>
      <c r="J10" s="182">
        <v>899999</v>
      </c>
      <c r="K10" s="183">
        <v>900000</v>
      </c>
      <c r="L10" s="182">
        <v>1349999</v>
      </c>
      <c r="M10" s="183">
        <v>1350000</v>
      </c>
      <c r="N10" s="182">
        <v>1799999</v>
      </c>
      <c r="O10" s="183">
        <v>1800000</v>
      </c>
      <c r="P10" s="182">
        <v>3999999</v>
      </c>
      <c r="Q10" s="183">
        <v>4000000</v>
      </c>
      <c r="R10" s="190" t="s">
        <v>104</v>
      </c>
      <c r="S10" s="222"/>
    </row>
    <row r="11" spans="1:23" s="23" customFormat="1" ht="13.9" x14ac:dyDescent="0.4">
      <c r="A11" s="21"/>
      <c r="B11" s="22" t="s">
        <v>106</v>
      </c>
      <c r="C11" s="212"/>
      <c r="D11" s="213"/>
      <c r="E11" s="517">
        <f>+'Participating State'!C7</f>
        <v>0</v>
      </c>
      <c r="F11" s="518"/>
      <c r="G11" s="517">
        <f>+'Participating State'!E7</f>
        <v>0</v>
      </c>
      <c r="H11" s="518"/>
      <c r="I11" s="517">
        <f>+'Participating State'!G7</f>
        <v>0</v>
      </c>
      <c r="J11" s="518"/>
      <c r="K11" s="517">
        <f>+'Participating State'!I7</f>
        <v>0</v>
      </c>
      <c r="L11" s="518"/>
      <c r="M11" s="517">
        <f>+'Participating State'!K7</f>
        <v>0</v>
      </c>
      <c r="N11" s="518"/>
      <c r="O11" s="517">
        <f>+'Participating State'!M7</f>
        <v>0</v>
      </c>
      <c r="P11" s="518"/>
      <c r="Q11" s="517">
        <f>+'Participating State'!O7</f>
        <v>0</v>
      </c>
      <c r="R11" s="518"/>
      <c r="S11" s="222"/>
      <c r="T11" s="20"/>
      <c r="U11" s="20"/>
      <c r="V11" s="20"/>
      <c r="W11" s="20"/>
    </row>
    <row r="12" spans="1:23" s="11" customFormat="1" ht="24" customHeight="1" x14ac:dyDescent="0.4">
      <c r="A12" s="24" t="s">
        <v>30</v>
      </c>
      <c r="B12" s="25"/>
      <c r="C12" s="150" t="s">
        <v>214</v>
      </c>
      <c r="D12" s="151" t="s">
        <v>234</v>
      </c>
      <c r="E12" s="150" t="s">
        <v>215</v>
      </c>
      <c r="F12" s="151" t="s">
        <v>235</v>
      </c>
      <c r="G12" s="232" t="s">
        <v>215</v>
      </c>
      <c r="H12" s="233" t="s">
        <v>235</v>
      </c>
      <c r="I12" s="232" t="s">
        <v>215</v>
      </c>
      <c r="J12" s="233" t="s">
        <v>235</v>
      </c>
      <c r="K12" s="232" t="s">
        <v>215</v>
      </c>
      <c r="L12" s="233" t="s">
        <v>235</v>
      </c>
      <c r="M12" s="232" t="s">
        <v>215</v>
      </c>
      <c r="N12" s="233" t="s">
        <v>235</v>
      </c>
      <c r="O12" s="232" t="s">
        <v>215</v>
      </c>
      <c r="P12" s="233" t="s">
        <v>235</v>
      </c>
      <c r="Q12" s="232" t="s">
        <v>215</v>
      </c>
      <c r="R12" s="26" t="s">
        <v>235</v>
      </c>
      <c r="S12" s="225" t="s">
        <v>218</v>
      </c>
      <c r="T12" s="20"/>
      <c r="U12" s="20"/>
      <c r="V12" s="20"/>
      <c r="W12" s="20"/>
    </row>
    <row r="13" spans="1:23" x14ac:dyDescent="0.35">
      <c r="A13" s="531" t="s">
        <v>324</v>
      </c>
      <c r="B13" s="532"/>
      <c r="C13" s="208"/>
      <c r="D13" s="185"/>
      <c r="E13" s="209"/>
      <c r="F13" s="185"/>
      <c r="G13" s="209"/>
      <c r="H13" s="185"/>
      <c r="I13" s="209"/>
      <c r="J13" s="185"/>
      <c r="K13" s="209"/>
      <c r="L13" s="185"/>
      <c r="M13" s="209"/>
      <c r="N13" s="185"/>
      <c r="O13" s="209"/>
      <c r="P13" s="185"/>
      <c r="Q13" s="187"/>
      <c r="R13" s="187"/>
      <c r="S13" s="223"/>
      <c r="T13" s="20"/>
      <c r="U13" s="20"/>
      <c r="V13" s="20"/>
      <c r="W13" s="20"/>
    </row>
    <row r="14" spans="1:23" x14ac:dyDescent="0.35">
      <c r="A14" s="531" t="s">
        <v>325</v>
      </c>
      <c r="B14" s="532"/>
      <c r="C14" s="208"/>
      <c r="D14" s="185"/>
      <c r="E14" s="209"/>
      <c r="F14" s="185"/>
      <c r="G14" s="209"/>
      <c r="H14" s="185"/>
      <c r="I14" s="209"/>
      <c r="J14" s="185"/>
      <c r="K14" s="209"/>
      <c r="L14" s="185"/>
      <c r="M14" s="209"/>
      <c r="N14" s="185"/>
      <c r="O14" s="209"/>
      <c r="P14" s="185"/>
      <c r="Q14" s="187"/>
      <c r="R14" s="187"/>
      <c r="S14" s="223"/>
      <c r="T14" s="20"/>
      <c r="U14" s="20"/>
      <c r="V14" s="20"/>
      <c r="W14" s="20"/>
    </row>
    <row r="15" spans="1:23" x14ac:dyDescent="0.35">
      <c r="A15" s="531" t="s">
        <v>326</v>
      </c>
      <c r="B15" s="532"/>
      <c r="C15" s="208"/>
      <c r="D15" s="185"/>
      <c r="E15" s="209"/>
      <c r="F15" s="185"/>
      <c r="G15" s="209"/>
      <c r="H15" s="185"/>
      <c r="I15" s="209"/>
      <c r="J15" s="185"/>
      <c r="K15" s="209"/>
      <c r="L15" s="185"/>
      <c r="M15" s="209"/>
      <c r="N15" s="185"/>
      <c r="O15" s="209"/>
      <c r="P15" s="185"/>
      <c r="Q15" s="187"/>
      <c r="R15" s="187"/>
      <c r="S15" s="223"/>
      <c r="T15" s="20"/>
      <c r="U15" s="20"/>
      <c r="V15" s="20"/>
      <c r="W15" s="20"/>
    </row>
    <row r="16" spans="1:23" x14ac:dyDescent="0.35">
      <c r="A16" s="531" t="s">
        <v>207</v>
      </c>
      <c r="B16" s="532"/>
      <c r="C16" s="41">
        <v>214807.67999999999</v>
      </c>
      <c r="D16" s="185">
        <f t="shared" ref="D16:D21" si="0">C16*$B$31</f>
        <v>214807.67999999999</v>
      </c>
      <c r="E16" s="42">
        <f>ROUND($C$34*E$35,4)</f>
        <v>0</v>
      </c>
      <c r="F16" s="185">
        <f t="shared" ref="F16:F21" si="1">MAX(ROUND(((E$11)*E16)*$B$31,2),0)</f>
        <v>0</v>
      </c>
      <c r="G16" s="42">
        <f>ROUND($C$34*G$35,4)</f>
        <v>0</v>
      </c>
      <c r="H16" s="185">
        <f t="shared" ref="H16:H21" si="2">MAX(ROUND(((G$11)*G16)*$B$31,2),0)</f>
        <v>0</v>
      </c>
      <c r="I16" s="42">
        <v>1.7464114832535883E-2</v>
      </c>
      <c r="J16" s="185">
        <f t="shared" ref="J16:J21" si="3">MAX(ROUND(((I$11)*I16)*$B$31,2),0)</f>
        <v>0</v>
      </c>
      <c r="K16" s="42">
        <v>1.7464114832535883E-2</v>
      </c>
      <c r="L16" s="185">
        <f t="shared" ref="L16:L21" si="4">MAX(ROUND(((K$11)*K16)*$B$31,2),0)</f>
        <v>0</v>
      </c>
      <c r="M16" s="42">
        <v>1.7464114832535883E-2</v>
      </c>
      <c r="N16" s="185">
        <f t="shared" ref="N16:N21" si="5">MAX(ROUND(((M$11)*M16)*$B$31,2),0)</f>
        <v>0</v>
      </c>
      <c r="O16" s="42">
        <v>1.7464114832535883E-2</v>
      </c>
      <c r="P16" s="185">
        <f t="shared" ref="P16:P21" si="6">MAX(ROUND(((O$11)*O16)*$B$31,2),0)</f>
        <v>0</v>
      </c>
      <c r="Q16" s="42">
        <v>1.7464114832535883E-2</v>
      </c>
      <c r="R16" s="187">
        <f t="shared" ref="R16:R21" si="7">MAX(ROUND(((Q$11)*Q16)*$B$31,2),0)</f>
        <v>0</v>
      </c>
      <c r="S16" s="223">
        <f t="shared" ref="S16:S21" si="8">C16+F16+H16+J16+L16+N16+P16+R16</f>
        <v>214807.67999999999</v>
      </c>
      <c r="T16" s="20"/>
      <c r="U16" s="20"/>
      <c r="V16" s="20"/>
      <c r="W16" s="20"/>
    </row>
    <row r="17" spans="1:23" x14ac:dyDescent="0.35">
      <c r="A17" s="531" t="s">
        <v>208</v>
      </c>
      <c r="B17" s="532"/>
      <c r="C17" s="41">
        <v>214807.67999999999</v>
      </c>
      <c r="D17" s="185">
        <f t="shared" si="0"/>
        <v>214807.67999999999</v>
      </c>
      <c r="E17" s="42">
        <f>ROUND(E16*(1+$C$33),4)</f>
        <v>0</v>
      </c>
      <c r="F17" s="185">
        <f t="shared" si="1"/>
        <v>0</v>
      </c>
      <c r="G17" s="42">
        <f>ROUND(G16*(1+$C$33),4)</f>
        <v>0</v>
      </c>
      <c r="H17" s="185">
        <f t="shared" si="2"/>
        <v>0</v>
      </c>
      <c r="I17" s="42">
        <v>1.7464114832535883E-2</v>
      </c>
      <c r="J17" s="185">
        <f t="shared" si="3"/>
        <v>0</v>
      </c>
      <c r="K17" s="42">
        <v>1.7464114832535883E-2</v>
      </c>
      <c r="L17" s="185">
        <f t="shared" si="4"/>
        <v>0</v>
      </c>
      <c r="M17" s="42">
        <v>1.7464114832535883E-2</v>
      </c>
      <c r="N17" s="185">
        <f t="shared" si="5"/>
        <v>0</v>
      </c>
      <c r="O17" s="42">
        <v>1.7464114832535883E-2</v>
      </c>
      <c r="P17" s="185">
        <f t="shared" si="6"/>
        <v>0</v>
      </c>
      <c r="Q17" s="42">
        <v>1.7464114832535883E-2</v>
      </c>
      <c r="R17" s="187">
        <f t="shared" si="7"/>
        <v>0</v>
      </c>
      <c r="S17" s="223">
        <f t="shared" si="8"/>
        <v>214807.67999999999</v>
      </c>
      <c r="T17" s="20"/>
      <c r="U17" s="20"/>
      <c r="V17" s="20"/>
      <c r="W17" s="20"/>
    </row>
    <row r="18" spans="1:23" x14ac:dyDescent="0.35">
      <c r="A18" s="531" t="s">
        <v>209</v>
      </c>
      <c r="B18" s="532"/>
      <c r="C18" s="41">
        <v>214807.67999999999</v>
      </c>
      <c r="D18" s="185">
        <f t="shared" si="0"/>
        <v>214807.67999999999</v>
      </c>
      <c r="E18" s="42">
        <f t="shared" ref="E18:G21" si="9">ROUND(E17*(1+$C$33),4)</f>
        <v>0</v>
      </c>
      <c r="F18" s="185">
        <f t="shared" si="1"/>
        <v>0</v>
      </c>
      <c r="G18" s="42">
        <f t="shared" si="9"/>
        <v>0</v>
      </c>
      <c r="H18" s="185">
        <f t="shared" si="2"/>
        <v>0</v>
      </c>
      <c r="I18" s="42">
        <v>1.7464114832535883E-2</v>
      </c>
      <c r="J18" s="185">
        <f t="shared" si="3"/>
        <v>0</v>
      </c>
      <c r="K18" s="42">
        <v>1.7464114832535883E-2</v>
      </c>
      <c r="L18" s="185">
        <f t="shared" si="4"/>
        <v>0</v>
      </c>
      <c r="M18" s="42">
        <v>1.7464114832535883E-2</v>
      </c>
      <c r="N18" s="185">
        <f t="shared" si="5"/>
        <v>0</v>
      </c>
      <c r="O18" s="42">
        <v>1.7464114832535883E-2</v>
      </c>
      <c r="P18" s="185">
        <f t="shared" si="6"/>
        <v>0</v>
      </c>
      <c r="Q18" s="42">
        <v>1.7464114832535883E-2</v>
      </c>
      <c r="R18" s="187">
        <f t="shared" si="7"/>
        <v>0</v>
      </c>
      <c r="S18" s="223">
        <f t="shared" si="8"/>
        <v>214807.67999999999</v>
      </c>
      <c r="T18" s="20"/>
      <c r="U18" s="20"/>
      <c r="V18" s="20"/>
      <c r="W18" s="20"/>
    </row>
    <row r="19" spans="1:23" x14ac:dyDescent="0.35">
      <c r="A19" s="531" t="s">
        <v>210</v>
      </c>
      <c r="B19" s="532"/>
      <c r="C19" s="41">
        <v>286410.23999999999</v>
      </c>
      <c r="D19" s="185">
        <f t="shared" si="0"/>
        <v>286410.23999999999</v>
      </c>
      <c r="E19" s="42">
        <f t="shared" si="9"/>
        <v>0</v>
      </c>
      <c r="F19" s="185">
        <f t="shared" si="1"/>
        <v>0</v>
      </c>
      <c r="G19" s="42">
        <f t="shared" si="9"/>
        <v>0</v>
      </c>
      <c r="H19" s="185">
        <f t="shared" si="2"/>
        <v>0</v>
      </c>
      <c r="I19" s="42">
        <v>1.7464114832535883E-2</v>
      </c>
      <c r="J19" s="185">
        <f t="shared" si="3"/>
        <v>0</v>
      </c>
      <c r="K19" s="42">
        <v>1.7464114832535883E-2</v>
      </c>
      <c r="L19" s="185">
        <f t="shared" si="4"/>
        <v>0</v>
      </c>
      <c r="M19" s="42">
        <v>1.7464114832535883E-2</v>
      </c>
      <c r="N19" s="185">
        <f t="shared" si="5"/>
        <v>0</v>
      </c>
      <c r="O19" s="42">
        <v>1.7464114832535883E-2</v>
      </c>
      <c r="P19" s="185">
        <f t="shared" si="6"/>
        <v>0</v>
      </c>
      <c r="Q19" s="42">
        <v>1.7464114832535883E-2</v>
      </c>
      <c r="R19" s="187">
        <f t="shared" si="7"/>
        <v>0</v>
      </c>
      <c r="S19" s="223">
        <f t="shared" si="8"/>
        <v>286410.23999999999</v>
      </c>
      <c r="T19" s="20"/>
      <c r="U19" s="20"/>
      <c r="V19" s="20"/>
      <c r="W19" s="20"/>
    </row>
    <row r="20" spans="1:23" x14ac:dyDescent="0.35">
      <c r="A20" s="531" t="s">
        <v>211</v>
      </c>
      <c r="B20" s="532"/>
      <c r="C20" s="41">
        <v>286410.23999999999</v>
      </c>
      <c r="D20" s="185">
        <f t="shared" si="0"/>
        <v>286410.23999999999</v>
      </c>
      <c r="E20" s="42">
        <f t="shared" si="9"/>
        <v>0</v>
      </c>
      <c r="F20" s="185">
        <f t="shared" si="1"/>
        <v>0</v>
      </c>
      <c r="G20" s="42">
        <f t="shared" si="9"/>
        <v>0</v>
      </c>
      <c r="H20" s="185">
        <f t="shared" si="2"/>
        <v>0</v>
      </c>
      <c r="I20" s="42">
        <v>1.7464114832535883E-2</v>
      </c>
      <c r="J20" s="185">
        <f t="shared" si="3"/>
        <v>0</v>
      </c>
      <c r="K20" s="42">
        <v>1.7464114832535883E-2</v>
      </c>
      <c r="L20" s="185">
        <f t="shared" si="4"/>
        <v>0</v>
      </c>
      <c r="M20" s="42">
        <v>1.7464114832535883E-2</v>
      </c>
      <c r="N20" s="185">
        <f t="shared" si="5"/>
        <v>0</v>
      </c>
      <c r="O20" s="42">
        <v>1.7464114832535883E-2</v>
      </c>
      <c r="P20" s="185">
        <f t="shared" si="6"/>
        <v>0</v>
      </c>
      <c r="Q20" s="42">
        <v>1.7464114832535883E-2</v>
      </c>
      <c r="R20" s="187">
        <f t="shared" si="7"/>
        <v>0</v>
      </c>
      <c r="S20" s="223">
        <f t="shared" si="8"/>
        <v>286410.23999999999</v>
      </c>
      <c r="T20" s="20"/>
      <c r="U20" s="20"/>
      <c r="V20" s="20"/>
      <c r="W20" s="20"/>
    </row>
    <row r="21" spans="1:23" x14ac:dyDescent="0.35">
      <c r="A21" s="531" t="s">
        <v>212</v>
      </c>
      <c r="B21" s="532"/>
      <c r="C21" s="41">
        <v>286410.23999999999</v>
      </c>
      <c r="D21" s="185">
        <f t="shared" si="0"/>
        <v>286410.23999999999</v>
      </c>
      <c r="E21" s="42">
        <f t="shared" si="9"/>
        <v>0</v>
      </c>
      <c r="F21" s="185">
        <f t="shared" si="1"/>
        <v>0</v>
      </c>
      <c r="G21" s="42">
        <f t="shared" si="9"/>
        <v>0</v>
      </c>
      <c r="H21" s="185">
        <f t="shared" si="2"/>
        <v>0</v>
      </c>
      <c r="I21" s="42">
        <v>1.7464114832535883E-2</v>
      </c>
      <c r="J21" s="185">
        <f t="shared" si="3"/>
        <v>0</v>
      </c>
      <c r="K21" s="42">
        <v>1.7464114832535883E-2</v>
      </c>
      <c r="L21" s="185">
        <f t="shared" si="4"/>
        <v>0</v>
      </c>
      <c r="M21" s="42">
        <v>1.7464114832535883E-2</v>
      </c>
      <c r="N21" s="185">
        <f t="shared" si="5"/>
        <v>0</v>
      </c>
      <c r="O21" s="42">
        <v>1.7464114832535883E-2</v>
      </c>
      <c r="P21" s="185">
        <f t="shared" si="6"/>
        <v>0</v>
      </c>
      <c r="Q21" s="42">
        <v>1.7464114832535883E-2</v>
      </c>
      <c r="R21" s="187">
        <f t="shared" si="7"/>
        <v>0</v>
      </c>
      <c r="S21" s="223">
        <f t="shared" si="8"/>
        <v>286410.23999999999</v>
      </c>
      <c r="T21" s="20"/>
      <c r="U21" s="20"/>
      <c r="V21" s="20"/>
      <c r="W21" s="20"/>
    </row>
    <row r="22" spans="1:23" s="30" customFormat="1" ht="13.9" x14ac:dyDescent="0.4">
      <c r="A22" s="520" t="s">
        <v>213</v>
      </c>
      <c r="B22" s="521"/>
      <c r="C22" s="214"/>
      <c r="D22" s="186">
        <f>SUM(D13:D21)</f>
        <v>1503653.76</v>
      </c>
      <c r="E22" s="178"/>
      <c r="F22" s="179">
        <f>SUM(F13:F21)</f>
        <v>0</v>
      </c>
      <c r="G22" s="178"/>
      <c r="H22" s="179">
        <f>SUM(H13:H21)</f>
        <v>0</v>
      </c>
      <c r="I22" s="178"/>
      <c r="J22" s="179">
        <f>SUM(J13:J21)</f>
        <v>0</v>
      </c>
      <c r="K22" s="178"/>
      <c r="L22" s="179">
        <f>SUM(L13:L21)</f>
        <v>0</v>
      </c>
      <c r="M22" s="178"/>
      <c r="N22" s="179">
        <f>SUM(N13:N21)</f>
        <v>0</v>
      </c>
      <c r="O22" s="178"/>
      <c r="P22" s="179">
        <f>SUM(P13:P21)</f>
        <v>0</v>
      </c>
      <c r="Q22" s="200"/>
      <c r="R22" s="200">
        <f>SUM(R13:R21)</f>
        <v>0</v>
      </c>
      <c r="S22" s="224">
        <f>SUM(S13:S21)</f>
        <v>1503653.76</v>
      </c>
      <c r="T22" s="20"/>
      <c r="U22" s="20"/>
      <c r="V22" s="20"/>
      <c r="W22" s="20"/>
    </row>
    <row r="23" spans="1:23" ht="13.9" thickBot="1" x14ac:dyDescent="0.4">
      <c r="A23" s="13"/>
      <c r="B23" s="14"/>
      <c r="C23" s="14"/>
      <c r="D23" s="14"/>
      <c r="E23" s="14"/>
      <c r="F23" s="14"/>
      <c r="G23" s="14"/>
      <c r="H23" s="14"/>
      <c r="I23" s="14"/>
      <c r="J23" s="14"/>
      <c r="K23" s="14"/>
      <c r="L23" s="14"/>
      <c r="M23" s="14"/>
      <c r="N23" s="14"/>
      <c r="O23" s="14"/>
      <c r="P23" s="14"/>
      <c r="Q23" s="14"/>
      <c r="R23" s="14"/>
      <c r="S23" s="15"/>
      <c r="T23" s="20"/>
      <c r="U23" s="20"/>
      <c r="V23" s="20"/>
      <c r="W23" s="20"/>
    </row>
    <row r="24" spans="1:23" ht="14.25" thickBot="1" x14ac:dyDescent="0.45">
      <c r="A24" s="515" t="s">
        <v>440</v>
      </c>
      <c r="B24" s="516"/>
      <c r="C24" s="175">
        <f>S22</f>
        <v>1503653.76</v>
      </c>
      <c r="D24" s="14"/>
      <c r="E24" s="14"/>
      <c r="F24" s="14"/>
      <c r="G24" s="14"/>
      <c r="H24" s="14"/>
      <c r="I24" s="43"/>
      <c r="J24" s="14"/>
      <c r="K24" s="14"/>
      <c r="L24" s="14"/>
      <c r="M24" s="14"/>
      <c r="N24" s="14"/>
      <c r="O24" s="14"/>
      <c r="P24" s="14"/>
      <c r="Q24" s="14"/>
      <c r="R24" s="14"/>
      <c r="S24" s="15"/>
    </row>
    <row r="25" spans="1:23" x14ac:dyDescent="0.35">
      <c r="A25" s="13"/>
      <c r="B25" s="14"/>
      <c r="C25" s="14"/>
      <c r="D25" s="14"/>
      <c r="E25" s="14"/>
      <c r="F25" s="14"/>
      <c r="G25" s="14"/>
      <c r="H25" s="14"/>
      <c r="I25" s="43"/>
      <c r="J25" s="14"/>
      <c r="K25" s="14"/>
      <c r="L25" s="14"/>
      <c r="M25" s="14"/>
      <c r="N25" s="14"/>
      <c r="O25" s="14"/>
      <c r="P25" s="14"/>
      <c r="Q25" s="14"/>
      <c r="R25" s="14"/>
      <c r="S25" s="15"/>
    </row>
    <row r="26" spans="1:23" ht="13.9" x14ac:dyDescent="0.4">
      <c r="A26" s="66" t="s">
        <v>49</v>
      </c>
      <c r="B26" s="63"/>
      <c r="C26" s="14"/>
      <c r="D26" s="14"/>
      <c r="E26" s="14"/>
      <c r="F26" s="14"/>
      <c r="G26" s="14"/>
      <c r="H26" s="14"/>
      <c r="I26" s="43"/>
      <c r="J26" s="14"/>
      <c r="K26" s="14"/>
      <c r="L26" s="14"/>
      <c r="M26" s="14"/>
      <c r="N26" s="14"/>
      <c r="O26" s="14"/>
      <c r="P26" s="14"/>
      <c r="Q26" s="14"/>
      <c r="R26" s="14"/>
      <c r="S26" s="15"/>
    </row>
    <row r="27" spans="1:23" ht="13.9" x14ac:dyDescent="0.4">
      <c r="A27" s="69" t="s">
        <v>101</v>
      </c>
      <c r="B27" s="165">
        <f>+'Participating State'!B8</f>
        <v>0</v>
      </c>
      <c r="C27" s="14"/>
      <c r="D27" s="14"/>
      <c r="E27" s="14"/>
      <c r="F27" s="14"/>
      <c r="G27" s="14"/>
      <c r="H27" s="14"/>
      <c r="I27" s="43"/>
      <c r="J27" s="14"/>
      <c r="K27" s="14"/>
      <c r="L27" s="14"/>
      <c r="M27" s="14"/>
      <c r="N27" s="14"/>
      <c r="O27" s="14"/>
      <c r="P27" s="14"/>
      <c r="Q27" s="14"/>
      <c r="R27" s="14"/>
      <c r="S27" s="15"/>
    </row>
    <row r="28" spans="1:23" ht="13.9" x14ac:dyDescent="0.4">
      <c r="A28" s="69" t="s">
        <v>46</v>
      </c>
      <c r="B28" s="165">
        <f>+'Participating State'!B9</f>
        <v>0</v>
      </c>
      <c r="C28" s="14"/>
      <c r="D28" s="14"/>
      <c r="E28" s="14"/>
      <c r="F28" s="14"/>
      <c r="G28" s="14"/>
      <c r="H28" s="14"/>
      <c r="I28" s="43"/>
      <c r="J28" s="14"/>
      <c r="K28" s="14"/>
      <c r="L28" s="14"/>
      <c r="M28" s="14"/>
      <c r="N28" s="14"/>
      <c r="O28" s="14"/>
      <c r="P28" s="14"/>
      <c r="Q28" s="14"/>
      <c r="R28" s="14"/>
      <c r="S28" s="15"/>
    </row>
    <row r="29" spans="1:23" ht="13.9" x14ac:dyDescent="0.4">
      <c r="A29" s="69" t="s">
        <v>47</v>
      </c>
      <c r="B29" s="173">
        <f>B28-B27</f>
        <v>0</v>
      </c>
      <c r="C29" s="14"/>
      <c r="D29" s="14"/>
      <c r="E29" s="14"/>
      <c r="F29" s="14"/>
      <c r="G29" s="14"/>
      <c r="H29" s="14"/>
      <c r="I29" s="43"/>
      <c r="J29" s="14"/>
      <c r="K29" s="14"/>
      <c r="L29" s="14"/>
      <c r="M29" s="14"/>
      <c r="N29" s="14"/>
      <c r="O29" s="14"/>
      <c r="P29" s="14"/>
      <c r="Q29" s="14"/>
      <c r="R29" s="14"/>
      <c r="S29" s="15"/>
    </row>
    <row r="30" spans="1:23" ht="13.9" x14ac:dyDescent="0.4">
      <c r="A30" s="69" t="s">
        <v>85</v>
      </c>
      <c r="B30" s="173">
        <f>IFERROR(B29/B27,0)</f>
        <v>0</v>
      </c>
      <c r="C30" s="14"/>
      <c r="D30" s="14"/>
      <c r="E30" s="14"/>
      <c r="F30" s="14"/>
      <c r="G30" s="14"/>
      <c r="H30" s="14"/>
      <c r="I30" s="43"/>
      <c r="J30" s="14"/>
      <c r="K30" s="14"/>
      <c r="L30" s="14"/>
      <c r="M30" s="14"/>
      <c r="N30" s="14"/>
      <c r="O30" s="14"/>
      <c r="P30" s="14"/>
      <c r="Q30" s="14"/>
      <c r="R30" s="14"/>
      <c r="S30" s="15"/>
    </row>
    <row r="31" spans="1:23" ht="13.9" x14ac:dyDescent="0.4">
      <c r="A31" s="69" t="s">
        <v>48</v>
      </c>
      <c r="B31" s="173">
        <f>B30+1</f>
        <v>1</v>
      </c>
      <c r="C31" s="14"/>
      <c r="D31" s="14"/>
      <c r="E31" s="14"/>
      <c r="F31" s="14"/>
      <c r="G31" s="14"/>
      <c r="H31" s="14"/>
      <c r="I31" s="43"/>
      <c r="J31" s="14"/>
      <c r="K31" s="14"/>
      <c r="L31" s="14"/>
      <c r="M31" s="14"/>
      <c r="N31" s="14"/>
      <c r="O31" s="14"/>
      <c r="P31" s="14"/>
      <c r="Q31" s="14"/>
      <c r="R31" s="14"/>
      <c r="S31" s="15"/>
    </row>
    <row r="32" spans="1:23" x14ac:dyDescent="0.35">
      <c r="A32" s="13"/>
      <c r="B32" s="14"/>
      <c r="C32" s="14"/>
      <c r="D32" s="14"/>
      <c r="E32" s="14"/>
      <c r="F32" s="14"/>
      <c r="G32" s="14"/>
      <c r="H32" s="14"/>
      <c r="I32" s="43"/>
      <c r="J32" s="14"/>
      <c r="K32" s="14"/>
      <c r="L32" s="14"/>
      <c r="M32" s="14"/>
      <c r="N32" s="14"/>
      <c r="O32" s="14"/>
      <c r="P32" s="14"/>
      <c r="Q32" s="14"/>
      <c r="R32" s="14"/>
      <c r="S32" s="15"/>
    </row>
    <row r="33" spans="1:19" x14ac:dyDescent="0.35">
      <c r="A33" s="154" t="s">
        <v>27</v>
      </c>
      <c r="B33" s="14"/>
      <c r="C33" s="44">
        <v>0</v>
      </c>
      <c r="D33" s="14"/>
      <c r="E33" s="14"/>
      <c r="F33" s="14"/>
      <c r="G33" s="14"/>
      <c r="H33" s="14"/>
      <c r="I33" s="14"/>
      <c r="J33" s="14"/>
      <c r="K33" s="14"/>
      <c r="L33" s="14"/>
      <c r="M33" s="14"/>
      <c r="N33" s="14"/>
      <c r="O33" s="14"/>
      <c r="P33" s="14"/>
      <c r="Q33" s="14"/>
      <c r="R33" s="14"/>
      <c r="S33" s="15"/>
    </row>
    <row r="34" spans="1:19" x14ac:dyDescent="0.35">
      <c r="A34" s="154" t="s">
        <v>390</v>
      </c>
      <c r="B34" s="14"/>
      <c r="C34" s="68">
        <v>0</v>
      </c>
      <c r="D34" s="14"/>
      <c r="E34" s="14"/>
      <c r="F34" s="14"/>
      <c r="G34" s="14"/>
      <c r="H34" s="14"/>
      <c r="I34" s="14"/>
      <c r="J34" s="14"/>
      <c r="K34" s="14"/>
      <c r="L34" s="14"/>
      <c r="M34" s="14"/>
      <c r="N34" s="14"/>
      <c r="O34" s="14"/>
      <c r="P34" s="14"/>
      <c r="Q34" s="14"/>
      <c r="R34" s="14"/>
      <c r="S34" s="15"/>
    </row>
    <row r="35" spans="1:19" ht="13.9" thickBot="1" x14ac:dyDescent="0.4">
      <c r="A35" s="59" t="s">
        <v>103</v>
      </c>
      <c r="B35" s="37"/>
      <c r="C35" s="37"/>
      <c r="D35" s="37"/>
      <c r="E35" s="61">
        <v>0</v>
      </c>
      <c r="F35" s="37"/>
      <c r="G35" s="61">
        <v>0</v>
      </c>
      <c r="H35" s="37"/>
      <c r="I35" s="61">
        <v>0</v>
      </c>
      <c r="J35" s="37"/>
      <c r="K35" s="61">
        <v>0</v>
      </c>
      <c r="L35" s="37"/>
      <c r="M35" s="61">
        <v>0</v>
      </c>
      <c r="N35" s="37"/>
      <c r="O35" s="61">
        <v>0</v>
      </c>
      <c r="P35" s="37"/>
      <c r="Q35" s="61">
        <v>0</v>
      </c>
      <c r="R35" s="37"/>
      <c r="S35" s="39"/>
    </row>
  </sheetData>
  <mergeCells count="29">
    <mergeCell ref="A1:S1"/>
    <mergeCell ref="A3:S3"/>
    <mergeCell ref="O11:P11"/>
    <mergeCell ref="Q11:R11"/>
    <mergeCell ref="K11:L11"/>
    <mergeCell ref="M11:N11"/>
    <mergeCell ref="A6:S6"/>
    <mergeCell ref="C8:D8"/>
    <mergeCell ref="E8:F8"/>
    <mergeCell ref="G8:H8"/>
    <mergeCell ref="I8:J8"/>
    <mergeCell ref="K8:L8"/>
    <mergeCell ref="M8:N8"/>
    <mergeCell ref="O8:P8"/>
    <mergeCell ref="A24:B24"/>
    <mergeCell ref="Q8:R8"/>
    <mergeCell ref="E11:F11"/>
    <mergeCell ref="A13:B13"/>
    <mergeCell ref="A14:B14"/>
    <mergeCell ref="A15:B15"/>
    <mergeCell ref="A16:B16"/>
    <mergeCell ref="A17:B17"/>
    <mergeCell ref="A21:B21"/>
    <mergeCell ref="A22:B22"/>
    <mergeCell ref="A19:B19"/>
    <mergeCell ref="A20:B20"/>
    <mergeCell ref="A18:B18"/>
    <mergeCell ref="G11:H11"/>
    <mergeCell ref="I11:J11"/>
  </mergeCells>
  <pageMargins left="0.25" right="0.25" top="0.75" bottom="0.75" header="0.3" footer="0.3"/>
  <pageSetup scale="37" fitToHeight="0" orientation="landscape" r:id="rId1"/>
  <headerFooter>
    <oddFooter>&amp;L&amp;F&amp;C&amp;A&amp;Rpage &amp;P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M25"/>
  <sheetViews>
    <sheetView zoomScale="85" zoomScaleNormal="85" workbookViewId="0">
      <selection activeCell="V25" sqref="V25"/>
    </sheetView>
  </sheetViews>
  <sheetFormatPr defaultColWidth="9.1328125" defaultRowHeight="13.5" x14ac:dyDescent="0.35"/>
  <cols>
    <col min="1" max="1" width="61.1328125" style="1" customWidth="1"/>
    <col min="2" max="2" width="14.3984375" style="1" customWidth="1"/>
    <col min="3" max="3" width="19.59765625" style="1" customWidth="1"/>
    <col min="4" max="4" width="21" style="1" customWidth="1"/>
    <col min="5" max="5" width="16.59765625" style="1" customWidth="1"/>
    <col min="6" max="6" width="23.59765625" style="1" bestFit="1" customWidth="1"/>
    <col min="7" max="7" width="16.59765625" style="1" customWidth="1"/>
    <col min="8" max="8" width="23.59765625" style="1" bestFit="1" customWidth="1"/>
    <col min="9" max="9" width="16.59765625" style="1" customWidth="1"/>
    <col min="10" max="10" width="23.86328125" style="1" customWidth="1"/>
    <col min="11" max="11" width="16.59765625" style="1" customWidth="1"/>
    <col min="12" max="12" width="23.59765625" style="1" bestFit="1" customWidth="1"/>
    <col min="13" max="13" width="16.59765625" style="1" customWidth="1"/>
    <col min="14" max="14" width="23.59765625" style="1" bestFit="1" customWidth="1"/>
    <col min="15" max="15" width="16.59765625" style="1" customWidth="1"/>
    <col min="16" max="16" width="23.59765625" style="1" bestFit="1" customWidth="1"/>
    <col min="17" max="17" width="16.59765625" style="1" customWidth="1"/>
    <col min="18" max="18" width="23.59765625" style="1" bestFit="1" customWidth="1"/>
    <col min="19" max="16384" width="9.1328125" style="1"/>
  </cols>
  <sheetData>
    <row r="1" spans="1:19" ht="15" x14ac:dyDescent="0.4">
      <c r="A1" s="456" t="s">
        <v>429</v>
      </c>
      <c r="B1" s="456"/>
      <c r="C1" s="456"/>
      <c r="D1" s="456"/>
      <c r="E1" s="456"/>
      <c r="F1" s="456"/>
      <c r="G1" s="456"/>
      <c r="H1" s="456"/>
      <c r="I1" s="456"/>
      <c r="J1" s="456"/>
      <c r="K1" s="456"/>
      <c r="L1" s="456"/>
      <c r="M1" s="456"/>
      <c r="N1" s="456"/>
      <c r="O1" s="456"/>
      <c r="P1" s="456"/>
      <c r="Q1" s="456"/>
      <c r="R1" s="456"/>
      <c r="S1" s="419"/>
    </row>
    <row r="3" spans="1:19" s="294" customFormat="1" ht="36.75" customHeight="1" x14ac:dyDescent="0.5">
      <c r="A3" s="560" t="s">
        <v>400</v>
      </c>
      <c r="B3" s="560"/>
      <c r="C3" s="560"/>
      <c r="D3" s="560"/>
      <c r="E3" s="560"/>
      <c r="F3" s="560"/>
      <c r="G3" s="560"/>
      <c r="H3" s="560"/>
      <c r="I3" s="560"/>
      <c r="J3" s="560"/>
      <c r="K3" s="560"/>
      <c r="L3" s="560"/>
      <c r="M3" s="560"/>
      <c r="N3" s="560"/>
      <c r="O3" s="560"/>
      <c r="P3" s="560"/>
      <c r="Q3" s="560"/>
      <c r="R3" s="560"/>
    </row>
    <row r="5" spans="1:19" ht="13.9" thickBot="1" x14ac:dyDescent="0.4"/>
    <row r="6" spans="1:19" ht="13.9" x14ac:dyDescent="0.4">
      <c r="A6" s="561" t="s">
        <v>393</v>
      </c>
      <c r="B6" s="562"/>
      <c r="C6" s="562"/>
      <c r="D6" s="562"/>
      <c r="E6" s="562"/>
      <c r="F6" s="562"/>
      <c r="G6" s="562"/>
      <c r="H6" s="562"/>
      <c r="I6" s="562"/>
      <c r="J6" s="562"/>
      <c r="K6" s="562"/>
      <c r="L6" s="562"/>
      <c r="M6" s="562"/>
      <c r="N6" s="562"/>
      <c r="O6" s="562"/>
      <c r="P6" s="562"/>
      <c r="Q6" s="562"/>
      <c r="R6" s="563"/>
    </row>
    <row r="7" spans="1:19" x14ac:dyDescent="0.35">
      <c r="A7" s="46"/>
      <c r="R7" s="295"/>
    </row>
    <row r="8" spans="1:19" ht="13.9" x14ac:dyDescent="0.4">
      <c r="A8" s="46"/>
      <c r="B8" s="407" t="s">
        <v>7</v>
      </c>
      <c r="C8" s="564" t="s">
        <v>8</v>
      </c>
      <c r="D8" s="565"/>
      <c r="E8" s="564" t="s">
        <v>9</v>
      </c>
      <c r="F8" s="565"/>
      <c r="G8" s="564" t="s">
        <v>10</v>
      </c>
      <c r="H8" s="565"/>
      <c r="I8" s="564" t="s">
        <v>11</v>
      </c>
      <c r="J8" s="565"/>
      <c r="K8" s="564" t="s">
        <v>12</v>
      </c>
      <c r="L8" s="565"/>
      <c r="M8" s="564" t="s">
        <v>13</v>
      </c>
      <c r="N8" s="565"/>
      <c r="O8" s="564" t="s">
        <v>14</v>
      </c>
      <c r="P8" s="565"/>
      <c r="Q8" s="564" t="s">
        <v>15</v>
      </c>
      <c r="R8" s="566"/>
    </row>
    <row r="9" spans="1:19" s="304" customFormat="1" ht="13.9" x14ac:dyDescent="0.4">
      <c r="A9" s="297"/>
      <c r="B9" s="407" t="s">
        <v>105</v>
      </c>
      <c r="C9" s="298"/>
      <c r="D9" s="299"/>
      <c r="E9" s="300">
        <v>0</v>
      </c>
      <c r="F9" s="301">
        <v>249999</v>
      </c>
      <c r="G9" s="302">
        <v>250000</v>
      </c>
      <c r="H9" s="301">
        <v>399999</v>
      </c>
      <c r="I9" s="302">
        <v>400000</v>
      </c>
      <c r="J9" s="301">
        <v>899999</v>
      </c>
      <c r="K9" s="302">
        <v>900000</v>
      </c>
      <c r="L9" s="301">
        <v>1349999</v>
      </c>
      <c r="M9" s="302">
        <v>1350000</v>
      </c>
      <c r="N9" s="301">
        <v>1799999</v>
      </c>
      <c r="O9" s="302">
        <v>1800000</v>
      </c>
      <c r="P9" s="301">
        <v>3999999</v>
      </c>
      <c r="Q9" s="302">
        <v>4000000</v>
      </c>
      <c r="R9" s="303" t="s">
        <v>104</v>
      </c>
    </row>
    <row r="10" spans="1:19" s="307" customFormat="1" ht="13.9" x14ac:dyDescent="0.4">
      <c r="A10" s="305"/>
      <c r="B10" s="306" t="s">
        <v>106</v>
      </c>
      <c r="C10" s="298"/>
      <c r="D10" s="299"/>
      <c r="E10" s="557">
        <f>+IF('Participating State'!$B$17="Yes",'Participating State'!C7,0)</f>
        <v>0</v>
      </c>
      <c r="F10" s="558"/>
      <c r="G10" s="552">
        <f>+IF('Participating State'!$B$17="Yes",'Participating State'!E7,0)</f>
        <v>0</v>
      </c>
      <c r="H10" s="559"/>
      <c r="I10" s="552">
        <f>+IF('Participating State'!$B$17="Yes",'Participating State'!G7,0)</f>
        <v>0</v>
      </c>
      <c r="J10" s="559"/>
      <c r="K10" s="552">
        <f>+IF('Participating State'!$B$17="Yes",'Participating State'!I7,0)</f>
        <v>0</v>
      </c>
      <c r="L10" s="559"/>
      <c r="M10" s="552">
        <f>+IF('Participating State'!$B$17="Yes",'Participating State'!K7,0)</f>
        <v>0</v>
      </c>
      <c r="N10" s="559"/>
      <c r="O10" s="552">
        <f>+IF('Participating State'!$B$17="Yes",'Participating State'!M7,0)</f>
        <v>0</v>
      </c>
      <c r="P10" s="559"/>
      <c r="Q10" s="552">
        <f>+IF('Participating State'!$B$17="Yes",'Participating State'!O7,0)</f>
        <v>0</v>
      </c>
      <c r="R10" s="553"/>
      <c r="S10" s="304"/>
    </row>
    <row r="11" spans="1:19" s="294" customFormat="1" ht="13.9" x14ac:dyDescent="0.4">
      <c r="A11" s="308"/>
      <c r="C11" s="48" t="s">
        <v>24</v>
      </c>
      <c r="D11" s="48" t="s">
        <v>219</v>
      </c>
      <c r="E11" s="48" t="s">
        <v>25</v>
      </c>
      <c r="F11" s="49" t="s">
        <v>229</v>
      </c>
      <c r="G11" s="48" t="s">
        <v>25</v>
      </c>
      <c r="H11" s="49" t="s">
        <v>229</v>
      </c>
      <c r="I11" s="48" t="s">
        <v>25</v>
      </c>
      <c r="J11" s="49" t="s">
        <v>229</v>
      </c>
      <c r="K11" s="48" t="s">
        <v>25</v>
      </c>
      <c r="L11" s="49" t="s">
        <v>229</v>
      </c>
      <c r="M11" s="48" t="s">
        <v>25</v>
      </c>
      <c r="N11" s="49" t="s">
        <v>229</v>
      </c>
      <c r="O11" s="27" t="s">
        <v>25</v>
      </c>
      <c r="P11" s="49" t="s">
        <v>229</v>
      </c>
      <c r="Q11" s="48" t="s">
        <v>25</v>
      </c>
      <c r="R11" s="309" t="s">
        <v>229</v>
      </c>
    </row>
    <row r="12" spans="1:19" ht="13.9" x14ac:dyDescent="0.4">
      <c r="A12" s="522" t="s">
        <v>102</v>
      </c>
      <c r="B12" s="523"/>
      <c r="C12" s="310">
        <v>0</v>
      </c>
      <c r="D12" s="311">
        <f>C12*B22</f>
        <v>0</v>
      </c>
      <c r="E12" s="29">
        <f>ROUND($C$24*E$25,4)</f>
        <v>0</v>
      </c>
      <c r="F12" s="312">
        <f>MAX(ROUND(((E$10)*E12)*B22,2),0)</f>
        <v>0</v>
      </c>
      <c r="G12" s="29">
        <f>ROUND($C$24*G$25,4)</f>
        <v>0</v>
      </c>
      <c r="H12" s="312">
        <f>MAX(ROUND(((G$10)*G12)*B22,2),0)</f>
        <v>0</v>
      </c>
      <c r="I12" s="29">
        <f>ROUND($C$24*I$25,4)</f>
        <v>0</v>
      </c>
      <c r="J12" s="312">
        <f>MAX(ROUND(((I$10)*I12)*B22,2),0)</f>
        <v>0</v>
      </c>
      <c r="K12" s="29">
        <f>ROUND($C$24*K$25,4)</f>
        <v>0</v>
      </c>
      <c r="L12" s="312">
        <f>MAX(ROUND(((K$10)*K12)*B22,2),0)</f>
        <v>0</v>
      </c>
      <c r="M12" s="29">
        <f>ROUND($C$24*M$25,4)</f>
        <v>0</v>
      </c>
      <c r="N12" s="312">
        <f>MAX(ROUND(((M$10)*M12)*B22,2),0)</f>
        <v>0</v>
      </c>
      <c r="O12" s="29">
        <f>ROUND($C$24*O$25,4)</f>
        <v>0</v>
      </c>
      <c r="P12" s="312">
        <f>MAX(ROUND(((O$10)*O12)*B22,2),0)</f>
        <v>0</v>
      </c>
      <c r="Q12" s="29">
        <f>ROUND($C$24*Q$25,4)</f>
        <v>0</v>
      </c>
      <c r="R12" s="313">
        <f>MAX(ROUND(((Q$10)*Q12)*B22,2),0)</f>
        <v>0</v>
      </c>
    </row>
    <row r="13" spans="1:19" s="318" customFormat="1" ht="13.9" x14ac:dyDescent="0.4">
      <c r="A13" s="522" t="s">
        <v>370</v>
      </c>
      <c r="B13" s="554"/>
      <c r="C13" s="314">
        <f>D12</f>
        <v>0</v>
      </c>
      <c r="D13" s="315"/>
      <c r="E13" s="316"/>
      <c r="F13" s="315">
        <f>SUM(F12:F12)</f>
        <v>0</v>
      </c>
      <c r="G13" s="316"/>
      <c r="H13" s="315">
        <f>SUM(H12:H12)</f>
        <v>0</v>
      </c>
      <c r="I13" s="316"/>
      <c r="J13" s="315">
        <f>SUM(J12:J12)</f>
        <v>0</v>
      </c>
      <c r="K13" s="316"/>
      <c r="L13" s="315">
        <f>SUM(L12:L12)</f>
        <v>0</v>
      </c>
      <c r="M13" s="316"/>
      <c r="N13" s="315">
        <f>SUM(N12:N12)</f>
        <v>0</v>
      </c>
      <c r="O13" s="316"/>
      <c r="P13" s="315">
        <f>SUM(P12:P12)</f>
        <v>0</v>
      </c>
      <c r="Q13" s="316"/>
      <c r="R13" s="317">
        <f>SUM(R12:R12)</f>
        <v>0</v>
      </c>
    </row>
    <row r="14" spans="1:19" ht="13.9" thickBot="1" x14ac:dyDescent="0.4">
      <c r="A14" s="46"/>
      <c r="R14" s="295"/>
    </row>
    <row r="15" spans="1:19" ht="14.25" thickBot="1" x14ac:dyDescent="0.45">
      <c r="A15" s="555" t="s">
        <v>458</v>
      </c>
      <c r="B15" s="556"/>
      <c r="C15" s="319">
        <f>SUM(E13:R13)+C13</f>
        <v>0</v>
      </c>
      <c r="D15" s="407"/>
      <c r="E15" s="320"/>
      <c r="F15" s="321"/>
      <c r="P15" s="307"/>
      <c r="R15" s="295"/>
    </row>
    <row r="16" spans="1:19" ht="13.9" x14ac:dyDescent="0.4">
      <c r="A16" s="403"/>
      <c r="B16" s="407"/>
      <c r="C16" s="322"/>
      <c r="D16" s="407"/>
      <c r="E16" s="323"/>
      <c r="P16" s="307"/>
      <c r="R16" s="295"/>
    </row>
    <row r="17" spans="1:39" ht="14.25" x14ac:dyDescent="0.45">
      <c r="A17" s="324" t="s">
        <v>49</v>
      </c>
      <c r="B17" s="407"/>
      <c r="C17" s="67"/>
      <c r="D17" s="407"/>
      <c r="E17" s="323"/>
      <c r="P17" s="307"/>
      <c r="R17" s="295"/>
      <c r="AM17" s="1" t="s">
        <v>100</v>
      </c>
    </row>
    <row r="18" spans="1:39" ht="13.9" x14ac:dyDescent="0.4">
      <c r="A18" s="325" t="s">
        <v>101</v>
      </c>
      <c r="B18" s="326">
        <f>+IF('Participating State'!$B$17="Yes",'Participating State'!B8,0)</f>
        <v>0</v>
      </c>
      <c r="C18" s="322"/>
      <c r="D18" s="407"/>
      <c r="E18" s="323"/>
      <c r="P18" s="307"/>
      <c r="R18" s="295"/>
    </row>
    <row r="19" spans="1:39" ht="14.25" x14ac:dyDescent="0.45">
      <c r="A19" s="325" t="s">
        <v>46</v>
      </c>
      <c r="B19" s="326">
        <f>+IF('Participating State'!$B$17="Yes",'Participating State'!B9,0)</f>
        <v>0</v>
      </c>
      <c r="C19" s="67"/>
      <c r="D19" s="407"/>
      <c r="E19" s="327"/>
      <c r="P19" s="307"/>
      <c r="R19" s="295"/>
    </row>
    <row r="20" spans="1:39" ht="13.9" x14ac:dyDescent="0.4">
      <c r="A20" s="325" t="s">
        <v>47</v>
      </c>
      <c r="B20" s="174">
        <f>B19-B18</f>
        <v>0</v>
      </c>
      <c r="C20" s="322"/>
      <c r="D20" s="407"/>
      <c r="E20" s="323"/>
      <c r="P20" s="307"/>
      <c r="R20" s="295"/>
    </row>
    <row r="21" spans="1:39" ht="13.9" x14ac:dyDescent="0.4">
      <c r="A21" s="325" t="s">
        <v>85</v>
      </c>
      <c r="B21" s="174">
        <f>IFERROR(B20/B18,0)</f>
        <v>0</v>
      </c>
      <c r="C21" s="322"/>
      <c r="D21" s="407"/>
      <c r="E21" s="323"/>
      <c r="P21" s="307"/>
      <c r="R21" s="295"/>
    </row>
    <row r="22" spans="1:39" ht="13.9" x14ac:dyDescent="0.4">
      <c r="A22" s="325" t="s">
        <v>48</v>
      </c>
      <c r="B22" s="174">
        <f>B21+1</f>
        <v>1</v>
      </c>
      <c r="C22" s="322"/>
      <c r="D22" s="407"/>
      <c r="E22" s="323"/>
      <c r="P22" s="307"/>
      <c r="R22" s="295"/>
    </row>
    <row r="23" spans="1:39" x14ac:dyDescent="0.35">
      <c r="A23" s="328"/>
      <c r="J23" s="329"/>
      <c r="R23" s="295"/>
    </row>
    <row r="24" spans="1:39" x14ac:dyDescent="0.35">
      <c r="A24" s="46" t="s">
        <v>28</v>
      </c>
      <c r="C24" s="330">
        <v>0</v>
      </c>
      <c r="I24" s="331"/>
      <c r="R24" s="295"/>
    </row>
    <row r="25" spans="1:39" ht="13.9" thickBot="1" x14ac:dyDescent="0.4">
      <c r="A25" s="332" t="s">
        <v>103</v>
      </c>
      <c r="B25" s="333"/>
      <c r="C25" s="333"/>
      <c r="D25" s="333"/>
      <c r="E25" s="38">
        <v>0</v>
      </c>
      <c r="F25" s="333"/>
      <c r="G25" s="38">
        <v>0</v>
      </c>
      <c r="H25" s="333"/>
      <c r="I25" s="38">
        <v>0</v>
      </c>
      <c r="J25" s="333"/>
      <c r="K25" s="38">
        <v>0</v>
      </c>
      <c r="L25" s="333"/>
      <c r="M25" s="38">
        <v>0</v>
      </c>
      <c r="N25" s="333"/>
      <c r="O25" s="38">
        <v>0</v>
      </c>
      <c r="P25" s="333"/>
      <c r="Q25" s="38">
        <v>0</v>
      </c>
      <c r="R25" s="334"/>
    </row>
  </sheetData>
  <mergeCells count="21">
    <mergeCell ref="A1:R1"/>
    <mergeCell ref="Q10:R10"/>
    <mergeCell ref="A12:B12"/>
    <mergeCell ref="A13:B13"/>
    <mergeCell ref="A15:B15"/>
    <mergeCell ref="E10:F10"/>
    <mergeCell ref="G10:H10"/>
    <mergeCell ref="I10:J10"/>
    <mergeCell ref="K10:L10"/>
    <mergeCell ref="M10:N10"/>
    <mergeCell ref="O10:P10"/>
    <mergeCell ref="A3:R3"/>
    <mergeCell ref="A6:R6"/>
    <mergeCell ref="C8:D8"/>
    <mergeCell ref="E8:F8"/>
    <mergeCell ref="G8:H8"/>
    <mergeCell ref="I8:J8"/>
    <mergeCell ref="K8:L8"/>
    <mergeCell ref="M8:N8"/>
    <mergeCell ref="O8:P8"/>
    <mergeCell ref="Q8:R8"/>
  </mergeCells>
  <pageMargins left="0.25" right="0.25" top="0.75" bottom="0.75" header="0.3" footer="0.3"/>
  <pageSetup paperSize="5" scale="43" fitToHeight="0" orientation="landscape" r:id="rId1"/>
  <headerFooter>
    <oddFooter>&amp;L&amp;F&amp;C&amp;A&amp;Rpage &amp;P of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A35"/>
  <sheetViews>
    <sheetView zoomScale="85" zoomScaleNormal="85" workbookViewId="0">
      <selection activeCell="V25" sqref="V25"/>
    </sheetView>
  </sheetViews>
  <sheetFormatPr defaultColWidth="9.1328125" defaultRowHeight="13.5" x14ac:dyDescent="0.35"/>
  <cols>
    <col min="1" max="1" width="67" style="1" customWidth="1"/>
    <col min="2" max="2" width="13.59765625" style="1" customWidth="1"/>
    <col min="3" max="3" width="20.1328125" style="1" customWidth="1"/>
    <col min="4" max="4" width="19.59765625" style="1" customWidth="1"/>
    <col min="5" max="5" width="12.59765625" style="1" customWidth="1"/>
    <col min="6" max="6" width="18" style="1" customWidth="1"/>
    <col min="7" max="7" width="18.59765625" style="1" customWidth="1"/>
    <col min="8" max="8" width="12.59765625" style="1" customWidth="1"/>
    <col min="9" max="9" width="16.59765625" style="1" customWidth="1"/>
    <col min="10" max="10" width="18.59765625" style="1" customWidth="1"/>
    <col min="11" max="11" width="12.59765625" style="1" customWidth="1"/>
    <col min="12" max="12" width="16.59765625" style="1" customWidth="1"/>
    <col min="13" max="13" width="18.59765625" style="1" customWidth="1"/>
    <col min="14" max="14" width="12.59765625" style="1" customWidth="1"/>
    <col min="15" max="15" width="16.59765625" style="1" customWidth="1"/>
    <col min="16" max="16" width="18.59765625" style="1" customWidth="1"/>
    <col min="17" max="17" width="12.59765625" style="1" customWidth="1"/>
    <col min="18" max="18" width="16.59765625" style="1" customWidth="1"/>
    <col min="19" max="19" width="18.59765625" style="1" customWidth="1"/>
    <col min="20" max="20" width="12.59765625" style="1" customWidth="1"/>
    <col min="21" max="21" width="16.59765625" style="1" customWidth="1"/>
    <col min="22" max="22" width="18.59765625" style="1" customWidth="1"/>
    <col min="23" max="23" width="12.59765625" style="1" customWidth="1"/>
    <col min="24" max="24" width="16.59765625" style="1" customWidth="1"/>
    <col min="25" max="26" width="18.59765625" style="1" customWidth="1"/>
    <col min="27" max="27" width="15.1328125" style="1" bestFit="1" customWidth="1"/>
    <col min="28" max="16384" width="9.1328125" style="1"/>
  </cols>
  <sheetData>
    <row r="1" spans="1:27" ht="15" x14ac:dyDescent="0.4">
      <c r="A1" s="456" t="s">
        <v>429</v>
      </c>
      <c r="B1" s="456"/>
      <c r="C1" s="456"/>
      <c r="D1" s="456"/>
      <c r="E1" s="456"/>
      <c r="F1" s="456"/>
      <c r="G1" s="456"/>
      <c r="H1" s="456"/>
      <c r="I1" s="456"/>
      <c r="J1" s="456"/>
      <c r="K1" s="456"/>
      <c r="L1" s="456"/>
      <c r="M1" s="456"/>
      <c r="N1" s="456"/>
      <c r="O1" s="456"/>
      <c r="P1" s="456"/>
      <c r="Q1" s="456"/>
      <c r="R1" s="456"/>
      <c r="S1" s="456"/>
      <c r="T1" s="456"/>
      <c r="U1" s="456"/>
      <c r="V1" s="456"/>
      <c r="W1" s="456"/>
      <c r="X1" s="456"/>
      <c r="Y1" s="456"/>
      <c r="Z1" s="456"/>
    </row>
    <row r="3" spans="1:27" ht="42.75" customHeight="1" x14ac:dyDescent="0.5">
      <c r="A3" s="560" t="s">
        <v>496</v>
      </c>
      <c r="B3" s="560"/>
      <c r="C3" s="560"/>
      <c r="D3" s="560"/>
      <c r="E3" s="560"/>
      <c r="F3" s="560"/>
      <c r="G3" s="560"/>
      <c r="H3" s="560"/>
      <c r="I3" s="560"/>
      <c r="J3" s="560"/>
      <c r="K3" s="560"/>
      <c r="L3" s="560"/>
      <c r="M3" s="560"/>
      <c r="N3" s="560"/>
      <c r="O3" s="560"/>
      <c r="P3" s="560"/>
      <c r="Q3" s="560"/>
      <c r="R3" s="560"/>
      <c r="S3" s="560"/>
      <c r="T3" s="560"/>
      <c r="U3" s="560"/>
      <c r="V3" s="560"/>
      <c r="W3" s="560"/>
      <c r="X3" s="560"/>
      <c r="Y3" s="560"/>
      <c r="Z3" s="560"/>
    </row>
    <row r="4" spans="1:27" x14ac:dyDescent="0.35">
      <c r="A4" s="335"/>
    </row>
    <row r="5" spans="1:27" ht="13.9" thickBot="1" x14ac:dyDescent="0.4"/>
    <row r="6" spans="1:27" ht="13.9" x14ac:dyDescent="0.4">
      <c r="A6" s="561" t="s">
        <v>394</v>
      </c>
      <c r="B6" s="562"/>
      <c r="C6" s="562"/>
      <c r="D6" s="562"/>
      <c r="E6" s="562"/>
      <c r="F6" s="562"/>
      <c r="G6" s="562"/>
      <c r="H6" s="562"/>
      <c r="I6" s="562"/>
      <c r="J6" s="562"/>
      <c r="K6" s="562"/>
      <c r="L6" s="562"/>
      <c r="M6" s="562"/>
      <c r="N6" s="562"/>
      <c r="O6" s="562"/>
      <c r="P6" s="562"/>
      <c r="Q6" s="562"/>
      <c r="R6" s="562"/>
      <c r="S6" s="562"/>
      <c r="T6" s="562"/>
      <c r="U6" s="562"/>
      <c r="V6" s="562"/>
      <c r="W6" s="562"/>
      <c r="X6" s="562"/>
      <c r="Y6" s="562"/>
      <c r="Z6" s="563"/>
    </row>
    <row r="7" spans="1:27" x14ac:dyDescent="0.35">
      <c r="A7" s="46"/>
      <c r="Z7" s="295"/>
    </row>
    <row r="8" spans="1:27" ht="13.9" x14ac:dyDescent="0.4">
      <c r="A8" s="46"/>
      <c r="B8" s="407" t="s">
        <v>7</v>
      </c>
      <c r="C8" s="564" t="s">
        <v>8</v>
      </c>
      <c r="D8" s="565"/>
      <c r="E8" s="564" t="s">
        <v>9</v>
      </c>
      <c r="F8" s="570"/>
      <c r="G8" s="565"/>
      <c r="H8" s="564" t="s">
        <v>10</v>
      </c>
      <c r="I8" s="570"/>
      <c r="J8" s="565"/>
      <c r="K8" s="564" t="s">
        <v>11</v>
      </c>
      <c r="L8" s="570"/>
      <c r="M8" s="565"/>
      <c r="N8" s="564" t="s">
        <v>12</v>
      </c>
      <c r="O8" s="570"/>
      <c r="P8" s="565"/>
      <c r="Q8" s="564" t="s">
        <v>13</v>
      </c>
      <c r="R8" s="570"/>
      <c r="S8" s="565"/>
      <c r="T8" s="564" t="s">
        <v>14</v>
      </c>
      <c r="U8" s="570"/>
      <c r="V8" s="565"/>
      <c r="W8" s="564" t="s">
        <v>15</v>
      </c>
      <c r="X8" s="570"/>
      <c r="Y8" s="566"/>
      <c r="Z8" s="406" t="s">
        <v>205</v>
      </c>
    </row>
    <row r="9" spans="1:27" ht="13.9" hidden="1" x14ac:dyDescent="0.4">
      <c r="A9" s="46"/>
      <c r="B9" s="407" t="s">
        <v>16</v>
      </c>
      <c r="C9" s="337"/>
      <c r="D9" s="404"/>
      <c r="E9" s="338" t="s">
        <v>17</v>
      </c>
      <c r="G9" s="339"/>
      <c r="H9" s="338" t="s">
        <v>18</v>
      </c>
      <c r="J9" s="339"/>
      <c r="K9" s="338" t="s">
        <v>19</v>
      </c>
      <c r="M9" s="339"/>
      <c r="N9" s="338" t="s">
        <v>20</v>
      </c>
      <c r="P9" s="339"/>
      <c r="Q9" s="338" t="s">
        <v>21</v>
      </c>
      <c r="S9" s="339"/>
      <c r="T9" s="338" t="s">
        <v>22</v>
      </c>
      <c r="V9" s="339"/>
      <c r="W9" s="338" t="s">
        <v>23</v>
      </c>
      <c r="Y9" s="295"/>
      <c r="Z9" s="295"/>
    </row>
    <row r="10" spans="1:27" s="304" customFormat="1" ht="13.9" x14ac:dyDescent="0.4">
      <c r="A10" s="297"/>
      <c r="B10" s="407" t="s">
        <v>105</v>
      </c>
      <c r="C10" s="298"/>
      <c r="D10" s="299"/>
      <c r="E10" s="300">
        <v>0</v>
      </c>
      <c r="F10" s="340"/>
      <c r="G10" s="301">
        <v>249999</v>
      </c>
      <c r="H10" s="302">
        <v>250000</v>
      </c>
      <c r="I10" s="340"/>
      <c r="J10" s="301">
        <v>399999</v>
      </c>
      <c r="K10" s="302">
        <v>400000</v>
      </c>
      <c r="L10" s="340"/>
      <c r="M10" s="301">
        <v>899999</v>
      </c>
      <c r="N10" s="302">
        <v>900000</v>
      </c>
      <c r="O10" s="340"/>
      <c r="P10" s="301">
        <v>1349999</v>
      </c>
      <c r="Q10" s="302">
        <v>1350000</v>
      </c>
      <c r="R10" s="340"/>
      <c r="S10" s="301">
        <v>1799999</v>
      </c>
      <c r="T10" s="302">
        <v>1800000</v>
      </c>
      <c r="U10" s="340"/>
      <c r="V10" s="301">
        <v>3999999</v>
      </c>
      <c r="W10" s="302">
        <v>4000000</v>
      </c>
      <c r="X10" s="340"/>
      <c r="Y10" s="341" t="s">
        <v>104</v>
      </c>
      <c r="Z10" s="341"/>
    </row>
    <row r="11" spans="1:27" s="307" customFormat="1" ht="13.9" x14ac:dyDescent="0.4">
      <c r="A11" s="305"/>
      <c r="B11" s="306" t="s">
        <v>106</v>
      </c>
      <c r="C11" s="342"/>
      <c r="D11" s="343"/>
      <c r="E11" s="557">
        <f>+IF('Participating State'!$B$17="Yes",'Participating State'!C7,0)</f>
        <v>0</v>
      </c>
      <c r="F11" s="569"/>
      <c r="G11" s="558"/>
      <c r="H11" s="557">
        <f>+IF('Participating State'!$B$17="Yes",'Participating State'!E7,0)</f>
        <v>0</v>
      </c>
      <c r="I11" s="569"/>
      <c r="J11" s="558"/>
      <c r="K11" s="557">
        <f>+IF('Participating State'!$B$17="Yes",'Participating State'!G7,0)</f>
        <v>0</v>
      </c>
      <c r="L11" s="569"/>
      <c r="M11" s="558"/>
      <c r="N11" s="557">
        <f>+IF('Participating State'!$B$17="Yes",'Participating State'!I7,0)</f>
        <v>0</v>
      </c>
      <c r="O11" s="569"/>
      <c r="P11" s="558"/>
      <c r="Q11" s="557">
        <f>+IF('Participating State'!$B$17="Yes",'Participating State'!K7,0)</f>
        <v>0</v>
      </c>
      <c r="R11" s="569"/>
      <c r="S11" s="558"/>
      <c r="T11" s="557">
        <f>+IF('Participating State'!$B$17="Yes",'Participating State'!M7,0)</f>
        <v>0</v>
      </c>
      <c r="U11" s="569"/>
      <c r="V11" s="558"/>
      <c r="W11" s="552">
        <f>+IF('Participating State'!$B$17="Yes",'Participating State'!O7,0)</f>
        <v>0</v>
      </c>
      <c r="X11" s="568"/>
      <c r="Y11" s="553"/>
      <c r="Z11" s="422"/>
    </row>
    <row r="12" spans="1:27" s="294" customFormat="1" ht="36" customHeight="1" x14ac:dyDescent="0.4">
      <c r="A12" s="308" t="s">
        <v>30</v>
      </c>
      <c r="C12" s="48" t="s">
        <v>31</v>
      </c>
      <c r="D12" s="49" t="s">
        <v>230</v>
      </c>
      <c r="E12" s="48" t="s">
        <v>25</v>
      </c>
      <c r="F12" s="345" t="s">
        <v>231</v>
      </c>
      <c r="G12" s="49" t="s">
        <v>444</v>
      </c>
      <c r="H12" s="48" t="s">
        <v>25</v>
      </c>
      <c r="I12" s="345" t="s">
        <v>231</v>
      </c>
      <c r="J12" s="49" t="s">
        <v>444</v>
      </c>
      <c r="K12" s="48" t="s">
        <v>25</v>
      </c>
      <c r="L12" s="345" t="s">
        <v>231</v>
      </c>
      <c r="M12" s="49" t="s">
        <v>444</v>
      </c>
      <c r="N12" s="48" t="s">
        <v>25</v>
      </c>
      <c r="O12" s="345" t="s">
        <v>231</v>
      </c>
      <c r="P12" s="49" t="s">
        <v>444</v>
      </c>
      <c r="Q12" s="48" t="s">
        <v>25</v>
      </c>
      <c r="R12" s="345" t="s">
        <v>231</v>
      </c>
      <c r="S12" s="49" t="s">
        <v>444</v>
      </c>
      <c r="T12" s="48" t="s">
        <v>25</v>
      </c>
      <c r="U12" s="345" t="s">
        <v>231</v>
      </c>
      <c r="V12" s="49" t="s">
        <v>444</v>
      </c>
      <c r="W12" s="48" t="s">
        <v>25</v>
      </c>
      <c r="X12" s="345" t="s">
        <v>231</v>
      </c>
      <c r="Y12" s="309" t="s">
        <v>26</v>
      </c>
      <c r="Z12" s="309" t="s">
        <v>445</v>
      </c>
    </row>
    <row r="13" spans="1:27" x14ac:dyDescent="0.35">
      <c r="A13" s="546" t="s">
        <v>32</v>
      </c>
      <c r="B13" s="567"/>
      <c r="C13" s="346">
        <v>0</v>
      </c>
      <c r="D13" s="312">
        <f>(C13*12)*$B$31</f>
        <v>0</v>
      </c>
      <c r="E13" s="347">
        <f>ROUND($C$34*E$35,4)</f>
        <v>0</v>
      </c>
      <c r="F13" s="348">
        <f t="shared" ref="F13:F21" si="0">MAX(ROUND(((E$11)*E13)*$B$31,2),0)</f>
        <v>0</v>
      </c>
      <c r="G13" s="312">
        <f>F13*12</f>
        <v>0</v>
      </c>
      <c r="H13" s="347">
        <f>ROUND($C$34*H$35,4)</f>
        <v>0</v>
      </c>
      <c r="I13" s="348">
        <f>MAX(ROUND(((H$11)*H13)*$B$31,2),0)</f>
        <v>0</v>
      </c>
      <c r="J13" s="312">
        <f>I13*12</f>
        <v>0</v>
      </c>
      <c r="K13" s="347">
        <f>ROUND($C$34*K$35,4)</f>
        <v>0</v>
      </c>
      <c r="L13" s="348">
        <f>MAX(ROUND(((K$11)*K13)*$B$31,2),0)</f>
        <v>0</v>
      </c>
      <c r="M13" s="312">
        <f>L13*12</f>
        <v>0</v>
      </c>
      <c r="N13" s="347">
        <f>ROUND($C$34*N$35,4)</f>
        <v>0</v>
      </c>
      <c r="O13" s="348">
        <f>MAX(ROUND(((N$11)*N13)*$B$31,2),0)</f>
        <v>0</v>
      </c>
      <c r="P13" s="312">
        <f>O13*12</f>
        <v>0</v>
      </c>
      <c r="Q13" s="347">
        <f>ROUND($C$34*Q$35,4)</f>
        <v>0</v>
      </c>
      <c r="R13" s="348">
        <f>MAX(ROUND(((Q$11)*Q13)*$B$31,2),0)</f>
        <v>0</v>
      </c>
      <c r="S13" s="312">
        <f>R13*12</f>
        <v>0</v>
      </c>
      <c r="T13" s="347">
        <f>ROUND($C$34*T$35,4)</f>
        <v>0</v>
      </c>
      <c r="U13" s="348">
        <f>MAX(ROUND(((T$11)*T13)*$B$31,2),0)</f>
        <v>0</v>
      </c>
      <c r="V13" s="312">
        <f>U13*12</f>
        <v>0</v>
      </c>
      <c r="W13" s="347">
        <f>ROUND($C$34*W$35,4)</f>
        <v>0</v>
      </c>
      <c r="X13" s="348">
        <f>MAX(ROUND(((W$11)*W13)*$B$31,2),0)</f>
        <v>0</v>
      </c>
      <c r="Y13" s="312">
        <f>X13*12</f>
        <v>0</v>
      </c>
      <c r="Z13" s="313">
        <f>D13+G13+J13+M13+P13+S13+V13+Y13</f>
        <v>0</v>
      </c>
      <c r="AA13" s="349"/>
    </row>
    <row r="14" spans="1:27" x14ac:dyDescent="0.35">
      <c r="A14" s="546" t="s">
        <v>33</v>
      </c>
      <c r="B14" s="567"/>
      <c r="C14" s="346">
        <f>ROUND(C13*(1+$C$33),2)</f>
        <v>0</v>
      </c>
      <c r="D14" s="312">
        <f t="shared" ref="D14:D21" si="1">(C14*12)*$B$31</f>
        <v>0</v>
      </c>
      <c r="E14" s="347">
        <f>ROUND(E13*((1+$C$33)),4)</f>
        <v>0</v>
      </c>
      <c r="F14" s="348">
        <f t="shared" si="0"/>
        <v>0</v>
      </c>
      <c r="G14" s="312">
        <f t="shared" ref="G14:G21" si="2">F14*12</f>
        <v>0</v>
      </c>
      <c r="H14" s="347">
        <f>ROUND(H13*((1+$C$33)),4)</f>
        <v>0</v>
      </c>
      <c r="I14" s="348">
        <f t="shared" ref="I14:I21" si="3">MAX(ROUND(((H$11)*H14)*$B$31,2),0)</f>
        <v>0</v>
      </c>
      <c r="J14" s="312">
        <f t="shared" ref="J14:J21" si="4">I14*12</f>
        <v>0</v>
      </c>
      <c r="K14" s="347">
        <f>ROUND(K13*(1+$C$33),4)</f>
        <v>0</v>
      </c>
      <c r="L14" s="348">
        <f t="shared" ref="L14:L21" si="5">MAX(ROUND(((K$11)*K14)*$B$31,2),0)</f>
        <v>0</v>
      </c>
      <c r="M14" s="312">
        <f t="shared" ref="M14:M21" si="6">L14*12</f>
        <v>0</v>
      </c>
      <c r="N14" s="347">
        <f>ROUND(N13*(1+$C$33),4)</f>
        <v>0</v>
      </c>
      <c r="O14" s="348">
        <f t="shared" ref="O14:O21" si="7">MAX(ROUND(((N$11)*N14)*$B$31,2),0)</f>
        <v>0</v>
      </c>
      <c r="P14" s="312">
        <f t="shared" ref="P14:P21" si="8">O14*12</f>
        <v>0</v>
      </c>
      <c r="Q14" s="347">
        <f>ROUND(Q13*(1+$C$33),4)</f>
        <v>0</v>
      </c>
      <c r="R14" s="348">
        <f t="shared" ref="R14:R21" si="9">MAX(ROUND(((Q$11)*Q14)*$B$31,2),0)</f>
        <v>0</v>
      </c>
      <c r="S14" s="312">
        <f t="shared" ref="S14:S21" si="10">R14*12</f>
        <v>0</v>
      </c>
      <c r="T14" s="347">
        <f>ROUND(T13*(1+$C$33),4)</f>
        <v>0</v>
      </c>
      <c r="U14" s="348">
        <f t="shared" ref="U14:U21" si="11">MAX(ROUND(((T$11)*T14)*$B$31,2),0)</f>
        <v>0</v>
      </c>
      <c r="V14" s="312">
        <f t="shared" ref="V14:V21" si="12">U14*12</f>
        <v>0</v>
      </c>
      <c r="W14" s="347">
        <f>ROUND(W13*(1+$C$33),4)</f>
        <v>0</v>
      </c>
      <c r="X14" s="348">
        <f t="shared" ref="X14:X21" si="13">MAX(ROUND(((W$11)*W14)*$B$31,2),0)</f>
        <v>0</v>
      </c>
      <c r="Y14" s="312">
        <f t="shared" ref="Y14:Y21" si="14">X14*12</f>
        <v>0</v>
      </c>
      <c r="Z14" s="313">
        <f t="shared" ref="Z14:Z21" si="15">D14+G14+J14+M14+P14+S14+V14+Y14</f>
        <v>0</v>
      </c>
      <c r="AA14" s="349"/>
    </row>
    <row r="15" spans="1:27" x14ac:dyDescent="0.35">
      <c r="A15" s="546" t="s">
        <v>34</v>
      </c>
      <c r="B15" s="567"/>
      <c r="C15" s="346">
        <f t="shared" ref="C15:C21" si="16">ROUND(C14*(1+$C$33),2)</f>
        <v>0</v>
      </c>
      <c r="D15" s="312">
        <f t="shared" si="1"/>
        <v>0</v>
      </c>
      <c r="E15" s="347">
        <f t="shared" ref="E15:E21" si="17">ROUND(E14*(1+$C$33),4)</f>
        <v>0</v>
      </c>
      <c r="F15" s="348">
        <f t="shared" si="0"/>
        <v>0</v>
      </c>
      <c r="G15" s="312">
        <f t="shared" si="2"/>
        <v>0</v>
      </c>
      <c r="H15" s="347">
        <f t="shared" ref="H15:H21" si="18">ROUND(H14*(1+$C$33),4)</f>
        <v>0</v>
      </c>
      <c r="I15" s="348">
        <f t="shared" si="3"/>
        <v>0</v>
      </c>
      <c r="J15" s="312">
        <f t="shared" si="4"/>
        <v>0</v>
      </c>
      <c r="K15" s="347">
        <f t="shared" ref="K15:K21" si="19">ROUND(K14*(1+$C$33),4)</f>
        <v>0</v>
      </c>
      <c r="L15" s="348">
        <f t="shared" si="5"/>
        <v>0</v>
      </c>
      <c r="M15" s="312">
        <f t="shared" si="6"/>
        <v>0</v>
      </c>
      <c r="N15" s="347">
        <f>ROUND(N14*(1+$C$33),4)</f>
        <v>0</v>
      </c>
      <c r="O15" s="348">
        <f t="shared" si="7"/>
        <v>0</v>
      </c>
      <c r="P15" s="312">
        <f t="shared" si="8"/>
        <v>0</v>
      </c>
      <c r="Q15" s="347">
        <f t="shared" ref="Q15:Q21" si="20">ROUND(Q14*(1+$C$33),4)</f>
        <v>0</v>
      </c>
      <c r="R15" s="348">
        <f t="shared" si="9"/>
        <v>0</v>
      </c>
      <c r="S15" s="312">
        <f t="shared" si="10"/>
        <v>0</v>
      </c>
      <c r="T15" s="347">
        <f t="shared" ref="T15:T21" si="21">ROUND(T14*(1+$C$33),4)</f>
        <v>0</v>
      </c>
      <c r="U15" s="348">
        <f t="shared" si="11"/>
        <v>0</v>
      </c>
      <c r="V15" s="312">
        <f t="shared" si="12"/>
        <v>0</v>
      </c>
      <c r="W15" s="347">
        <f t="shared" ref="W15:W21" si="22">ROUND(W14*(1+$C$33),4)</f>
        <v>0</v>
      </c>
      <c r="X15" s="348">
        <f t="shared" si="13"/>
        <v>0</v>
      </c>
      <c r="Y15" s="312">
        <f t="shared" si="14"/>
        <v>0</v>
      </c>
      <c r="Z15" s="313">
        <f t="shared" si="15"/>
        <v>0</v>
      </c>
      <c r="AA15" s="349"/>
    </row>
    <row r="16" spans="1:27" x14ac:dyDescent="0.35">
      <c r="A16" s="546" t="s">
        <v>35</v>
      </c>
      <c r="B16" s="567"/>
      <c r="C16" s="346">
        <f t="shared" si="16"/>
        <v>0</v>
      </c>
      <c r="D16" s="312">
        <f t="shared" si="1"/>
        <v>0</v>
      </c>
      <c r="E16" s="347">
        <f t="shared" si="17"/>
        <v>0</v>
      </c>
      <c r="F16" s="348">
        <f t="shared" si="0"/>
        <v>0</v>
      </c>
      <c r="G16" s="312">
        <f t="shared" si="2"/>
        <v>0</v>
      </c>
      <c r="H16" s="347">
        <f t="shared" si="18"/>
        <v>0</v>
      </c>
      <c r="I16" s="348">
        <f t="shared" si="3"/>
        <v>0</v>
      </c>
      <c r="J16" s="312">
        <f t="shared" si="4"/>
        <v>0</v>
      </c>
      <c r="K16" s="347">
        <f t="shared" si="19"/>
        <v>0</v>
      </c>
      <c r="L16" s="348">
        <f t="shared" si="5"/>
        <v>0</v>
      </c>
      <c r="M16" s="312">
        <f t="shared" si="6"/>
        <v>0</v>
      </c>
      <c r="N16" s="347">
        <f t="shared" ref="N16:N21" si="23">ROUND(N15*(1+$C$33),4)</f>
        <v>0</v>
      </c>
      <c r="O16" s="348">
        <f t="shared" si="7"/>
        <v>0</v>
      </c>
      <c r="P16" s="312">
        <f t="shared" si="8"/>
        <v>0</v>
      </c>
      <c r="Q16" s="347">
        <f t="shared" si="20"/>
        <v>0</v>
      </c>
      <c r="R16" s="348">
        <f t="shared" si="9"/>
        <v>0</v>
      </c>
      <c r="S16" s="312">
        <f t="shared" si="10"/>
        <v>0</v>
      </c>
      <c r="T16" s="347">
        <f t="shared" si="21"/>
        <v>0</v>
      </c>
      <c r="U16" s="348">
        <f t="shared" si="11"/>
        <v>0</v>
      </c>
      <c r="V16" s="312">
        <f t="shared" si="12"/>
        <v>0</v>
      </c>
      <c r="W16" s="347">
        <f t="shared" si="22"/>
        <v>0</v>
      </c>
      <c r="X16" s="348">
        <f t="shared" si="13"/>
        <v>0</v>
      </c>
      <c r="Y16" s="312">
        <f t="shared" si="14"/>
        <v>0</v>
      </c>
      <c r="Z16" s="313">
        <f t="shared" si="15"/>
        <v>0</v>
      </c>
      <c r="AA16" s="349"/>
    </row>
    <row r="17" spans="1:27" x14ac:dyDescent="0.35">
      <c r="A17" s="546" t="s">
        <v>36</v>
      </c>
      <c r="B17" s="567"/>
      <c r="C17" s="346">
        <f t="shared" si="16"/>
        <v>0</v>
      </c>
      <c r="D17" s="312">
        <f t="shared" si="1"/>
        <v>0</v>
      </c>
      <c r="E17" s="347">
        <f t="shared" si="17"/>
        <v>0</v>
      </c>
      <c r="F17" s="348">
        <f t="shared" si="0"/>
        <v>0</v>
      </c>
      <c r="G17" s="312">
        <f t="shared" si="2"/>
        <v>0</v>
      </c>
      <c r="H17" s="347">
        <f t="shared" si="18"/>
        <v>0</v>
      </c>
      <c r="I17" s="348">
        <f t="shared" si="3"/>
        <v>0</v>
      </c>
      <c r="J17" s="312">
        <f t="shared" si="4"/>
        <v>0</v>
      </c>
      <c r="K17" s="347">
        <f>ROUND(K16*(1+$C$33),4)</f>
        <v>0</v>
      </c>
      <c r="L17" s="348">
        <f t="shared" si="5"/>
        <v>0</v>
      </c>
      <c r="M17" s="312">
        <f t="shared" si="6"/>
        <v>0</v>
      </c>
      <c r="N17" s="347">
        <f t="shared" si="23"/>
        <v>0</v>
      </c>
      <c r="O17" s="348">
        <f t="shared" si="7"/>
        <v>0</v>
      </c>
      <c r="P17" s="312">
        <f t="shared" si="8"/>
        <v>0</v>
      </c>
      <c r="Q17" s="347">
        <f t="shared" si="20"/>
        <v>0</v>
      </c>
      <c r="R17" s="348">
        <f t="shared" si="9"/>
        <v>0</v>
      </c>
      <c r="S17" s="312">
        <f t="shared" si="10"/>
        <v>0</v>
      </c>
      <c r="T17" s="347">
        <f t="shared" si="21"/>
        <v>0</v>
      </c>
      <c r="U17" s="348">
        <f t="shared" si="11"/>
        <v>0</v>
      </c>
      <c r="V17" s="312">
        <f t="shared" si="12"/>
        <v>0</v>
      </c>
      <c r="W17" s="347">
        <f t="shared" si="22"/>
        <v>0</v>
      </c>
      <c r="X17" s="348">
        <f t="shared" si="13"/>
        <v>0</v>
      </c>
      <c r="Y17" s="312">
        <f t="shared" si="14"/>
        <v>0</v>
      </c>
      <c r="Z17" s="313">
        <f t="shared" si="15"/>
        <v>0</v>
      </c>
      <c r="AA17" s="349"/>
    </row>
    <row r="18" spans="1:27" x14ac:dyDescent="0.35">
      <c r="A18" s="546" t="s">
        <v>37</v>
      </c>
      <c r="B18" s="567"/>
      <c r="C18" s="346">
        <f t="shared" si="16"/>
        <v>0</v>
      </c>
      <c r="D18" s="312">
        <f t="shared" si="1"/>
        <v>0</v>
      </c>
      <c r="E18" s="347">
        <f t="shared" si="17"/>
        <v>0</v>
      </c>
      <c r="F18" s="348">
        <f t="shared" si="0"/>
        <v>0</v>
      </c>
      <c r="G18" s="312">
        <f t="shared" si="2"/>
        <v>0</v>
      </c>
      <c r="H18" s="347">
        <f t="shared" si="18"/>
        <v>0</v>
      </c>
      <c r="I18" s="348">
        <f t="shared" si="3"/>
        <v>0</v>
      </c>
      <c r="J18" s="312">
        <f t="shared" si="4"/>
        <v>0</v>
      </c>
      <c r="K18" s="347">
        <f t="shared" si="19"/>
        <v>0</v>
      </c>
      <c r="L18" s="348">
        <f t="shared" si="5"/>
        <v>0</v>
      </c>
      <c r="M18" s="312">
        <f t="shared" si="6"/>
        <v>0</v>
      </c>
      <c r="N18" s="347">
        <f t="shared" si="23"/>
        <v>0</v>
      </c>
      <c r="O18" s="348">
        <f t="shared" si="7"/>
        <v>0</v>
      </c>
      <c r="P18" s="312">
        <f t="shared" si="8"/>
        <v>0</v>
      </c>
      <c r="Q18" s="347">
        <f t="shared" si="20"/>
        <v>0</v>
      </c>
      <c r="R18" s="348">
        <f t="shared" si="9"/>
        <v>0</v>
      </c>
      <c r="S18" s="312">
        <f t="shared" si="10"/>
        <v>0</v>
      </c>
      <c r="T18" s="347">
        <f t="shared" si="21"/>
        <v>0</v>
      </c>
      <c r="U18" s="348">
        <f t="shared" si="11"/>
        <v>0</v>
      </c>
      <c r="V18" s="312">
        <f t="shared" si="12"/>
        <v>0</v>
      </c>
      <c r="W18" s="347">
        <f t="shared" si="22"/>
        <v>0</v>
      </c>
      <c r="X18" s="348">
        <f t="shared" si="13"/>
        <v>0</v>
      </c>
      <c r="Y18" s="312">
        <f t="shared" si="14"/>
        <v>0</v>
      </c>
      <c r="Z18" s="313">
        <f t="shared" si="15"/>
        <v>0</v>
      </c>
      <c r="AA18" s="349"/>
    </row>
    <row r="19" spans="1:27" x14ac:dyDescent="0.35">
      <c r="A19" s="546" t="s">
        <v>38</v>
      </c>
      <c r="B19" s="567"/>
      <c r="C19" s="346">
        <f t="shared" si="16"/>
        <v>0</v>
      </c>
      <c r="D19" s="312">
        <f t="shared" si="1"/>
        <v>0</v>
      </c>
      <c r="E19" s="347">
        <f t="shared" si="17"/>
        <v>0</v>
      </c>
      <c r="F19" s="348">
        <f t="shared" si="0"/>
        <v>0</v>
      </c>
      <c r="G19" s="312">
        <f t="shared" si="2"/>
        <v>0</v>
      </c>
      <c r="H19" s="347">
        <f t="shared" si="18"/>
        <v>0</v>
      </c>
      <c r="I19" s="348">
        <f t="shared" si="3"/>
        <v>0</v>
      </c>
      <c r="J19" s="312">
        <f t="shared" si="4"/>
        <v>0</v>
      </c>
      <c r="K19" s="347">
        <f t="shared" si="19"/>
        <v>0</v>
      </c>
      <c r="L19" s="348">
        <f t="shared" si="5"/>
        <v>0</v>
      </c>
      <c r="M19" s="312">
        <f t="shared" si="6"/>
        <v>0</v>
      </c>
      <c r="N19" s="347">
        <f t="shared" si="23"/>
        <v>0</v>
      </c>
      <c r="O19" s="348">
        <f t="shared" si="7"/>
        <v>0</v>
      </c>
      <c r="P19" s="312">
        <f t="shared" si="8"/>
        <v>0</v>
      </c>
      <c r="Q19" s="347">
        <f t="shared" si="20"/>
        <v>0</v>
      </c>
      <c r="R19" s="348">
        <f t="shared" si="9"/>
        <v>0</v>
      </c>
      <c r="S19" s="312">
        <f t="shared" si="10"/>
        <v>0</v>
      </c>
      <c r="T19" s="347">
        <f t="shared" si="21"/>
        <v>0</v>
      </c>
      <c r="U19" s="348">
        <f t="shared" si="11"/>
        <v>0</v>
      </c>
      <c r="V19" s="312">
        <f t="shared" si="12"/>
        <v>0</v>
      </c>
      <c r="W19" s="347">
        <f t="shared" si="22"/>
        <v>0</v>
      </c>
      <c r="X19" s="348">
        <f t="shared" si="13"/>
        <v>0</v>
      </c>
      <c r="Y19" s="312">
        <f t="shared" si="14"/>
        <v>0</v>
      </c>
      <c r="Z19" s="313">
        <f t="shared" si="15"/>
        <v>0</v>
      </c>
      <c r="AA19" s="349"/>
    </row>
    <row r="20" spans="1:27" x14ac:dyDescent="0.35">
      <c r="A20" s="546" t="s">
        <v>39</v>
      </c>
      <c r="B20" s="567"/>
      <c r="C20" s="346">
        <f t="shared" si="16"/>
        <v>0</v>
      </c>
      <c r="D20" s="312">
        <f t="shared" si="1"/>
        <v>0</v>
      </c>
      <c r="E20" s="347">
        <f t="shared" si="17"/>
        <v>0</v>
      </c>
      <c r="F20" s="348">
        <f t="shared" si="0"/>
        <v>0</v>
      </c>
      <c r="G20" s="312">
        <f t="shared" si="2"/>
        <v>0</v>
      </c>
      <c r="H20" s="347">
        <f t="shared" si="18"/>
        <v>0</v>
      </c>
      <c r="I20" s="348">
        <f t="shared" si="3"/>
        <v>0</v>
      </c>
      <c r="J20" s="312">
        <f t="shared" si="4"/>
        <v>0</v>
      </c>
      <c r="K20" s="347">
        <f t="shared" si="19"/>
        <v>0</v>
      </c>
      <c r="L20" s="348">
        <f t="shared" si="5"/>
        <v>0</v>
      </c>
      <c r="M20" s="312">
        <f t="shared" si="6"/>
        <v>0</v>
      </c>
      <c r="N20" s="347">
        <f t="shared" si="23"/>
        <v>0</v>
      </c>
      <c r="O20" s="348">
        <f t="shared" si="7"/>
        <v>0</v>
      </c>
      <c r="P20" s="312">
        <f t="shared" si="8"/>
        <v>0</v>
      </c>
      <c r="Q20" s="347">
        <f t="shared" si="20"/>
        <v>0</v>
      </c>
      <c r="R20" s="348">
        <f t="shared" si="9"/>
        <v>0</v>
      </c>
      <c r="S20" s="312">
        <f t="shared" si="10"/>
        <v>0</v>
      </c>
      <c r="T20" s="347">
        <f t="shared" si="21"/>
        <v>0</v>
      </c>
      <c r="U20" s="348">
        <f t="shared" si="11"/>
        <v>0</v>
      </c>
      <c r="V20" s="312">
        <f t="shared" si="12"/>
        <v>0</v>
      </c>
      <c r="W20" s="347">
        <f t="shared" si="22"/>
        <v>0</v>
      </c>
      <c r="X20" s="348">
        <f t="shared" si="13"/>
        <v>0</v>
      </c>
      <c r="Y20" s="312">
        <f t="shared" si="14"/>
        <v>0</v>
      </c>
      <c r="Z20" s="313">
        <f t="shared" si="15"/>
        <v>0</v>
      </c>
      <c r="AA20" s="349"/>
    </row>
    <row r="21" spans="1:27" x14ac:dyDescent="0.35">
      <c r="A21" s="546" t="s">
        <v>40</v>
      </c>
      <c r="B21" s="567"/>
      <c r="C21" s="346">
        <f t="shared" si="16"/>
        <v>0</v>
      </c>
      <c r="D21" s="312">
        <f t="shared" si="1"/>
        <v>0</v>
      </c>
      <c r="E21" s="347">
        <f t="shared" si="17"/>
        <v>0</v>
      </c>
      <c r="F21" s="348">
        <f t="shared" si="0"/>
        <v>0</v>
      </c>
      <c r="G21" s="312">
        <f t="shared" si="2"/>
        <v>0</v>
      </c>
      <c r="H21" s="347">
        <f t="shared" si="18"/>
        <v>0</v>
      </c>
      <c r="I21" s="348">
        <f t="shared" si="3"/>
        <v>0</v>
      </c>
      <c r="J21" s="312">
        <f t="shared" si="4"/>
        <v>0</v>
      </c>
      <c r="K21" s="347">
        <f t="shared" si="19"/>
        <v>0</v>
      </c>
      <c r="L21" s="348">
        <f t="shared" si="5"/>
        <v>0</v>
      </c>
      <c r="M21" s="312">
        <f t="shared" si="6"/>
        <v>0</v>
      </c>
      <c r="N21" s="347">
        <f t="shared" si="23"/>
        <v>0</v>
      </c>
      <c r="O21" s="348">
        <f t="shared" si="7"/>
        <v>0</v>
      </c>
      <c r="P21" s="312">
        <f t="shared" si="8"/>
        <v>0</v>
      </c>
      <c r="Q21" s="347">
        <f t="shared" si="20"/>
        <v>0</v>
      </c>
      <c r="R21" s="348">
        <f t="shared" si="9"/>
        <v>0</v>
      </c>
      <c r="S21" s="312">
        <f t="shared" si="10"/>
        <v>0</v>
      </c>
      <c r="T21" s="347">
        <f t="shared" si="21"/>
        <v>0</v>
      </c>
      <c r="U21" s="348">
        <f t="shared" si="11"/>
        <v>0</v>
      </c>
      <c r="V21" s="312">
        <f t="shared" si="12"/>
        <v>0</v>
      </c>
      <c r="W21" s="347">
        <f t="shared" si="22"/>
        <v>0</v>
      </c>
      <c r="X21" s="348">
        <f t="shared" si="13"/>
        <v>0</v>
      </c>
      <c r="Y21" s="312">
        <f t="shared" si="14"/>
        <v>0</v>
      </c>
      <c r="Z21" s="313">
        <f t="shared" si="15"/>
        <v>0</v>
      </c>
      <c r="AA21" s="349"/>
    </row>
    <row r="22" spans="1:27" s="318" customFormat="1" ht="13.9" x14ac:dyDescent="0.4">
      <c r="A22" s="522" t="s">
        <v>373</v>
      </c>
      <c r="B22" s="554"/>
      <c r="C22" s="215"/>
      <c r="D22" s="194">
        <f>SUM(D13:D21)</f>
        <v>0</v>
      </c>
      <c r="E22" s="316"/>
      <c r="F22" s="350"/>
      <c r="G22" s="315">
        <f>SUM(G13:G21)</f>
        <v>0</v>
      </c>
      <c r="H22" s="316"/>
      <c r="I22" s="350"/>
      <c r="J22" s="315">
        <f>SUM(J13:J21)</f>
        <v>0</v>
      </c>
      <c r="K22" s="316"/>
      <c r="L22" s="350"/>
      <c r="M22" s="315">
        <f>SUM(M13:M21)</f>
        <v>0</v>
      </c>
      <c r="N22" s="316"/>
      <c r="O22" s="350"/>
      <c r="P22" s="315">
        <f>SUM(P13:P21)</f>
        <v>0</v>
      </c>
      <c r="Q22" s="316"/>
      <c r="R22" s="350"/>
      <c r="S22" s="315">
        <f>SUM(S13:S21)</f>
        <v>0</v>
      </c>
      <c r="T22" s="316"/>
      <c r="U22" s="350"/>
      <c r="V22" s="315">
        <f>SUM(V13:V21)</f>
        <v>0</v>
      </c>
      <c r="W22" s="316"/>
      <c r="X22" s="351"/>
      <c r="Y22" s="315">
        <f>SUM(Y13:Y21)</f>
        <v>0</v>
      </c>
      <c r="Z22" s="313">
        <f>D22+G22+J22+M22+P22+S22+V22+Y22</f>
        <v>0</v>
      </c>
    </row>
    <row r="23" spans="1:27" ht="13.9" thickBot="1" x14ac:dyDescent="0.4">
      <c r="A23" s="46"/>
      <c r="Z23" s="295"/>
    </row>
    <row r="24" spans="1:27" ht="14.25" thickBot="1" x14ac:dyDescent="0.45">
      <c r="A24" s="555" t="s">
        <v>459</v>
      </c>
      <c r="B24" s="556"/>
      <c r="C24" s="319">
        <f>Z22</f>
        <v>0</v>
      </c>
      <c r="D24" s="407"/>
      <c r="E24" s="320"/>
      <c r="V24" s="307"/>
      <c r="W24" s="307"/>
      <c r="X24" s="307"/>
      <c r="Y24" s="307"/>
      <c r="Z24" s="295"/>
    </row>
    <row r="25" spans="1:27" x14ac:dyDescent="0.35">
      <c r="A25" s="46"/>
      <c r="K25" s="329"/>
      <c r="L25" s="329"/>
      <c r="Z25" s="295"/>
    </row>
    <row r="26" spans="1:27" ht="13.9" x14ac:dyDescent="0.4">
      <c r="A26" s="324" t="s">
        <v>49</v>
      </c>
      <c r="B26" s="407"/>
      <c r="K26" s="329"/>
      <c r="L26" s="329"/>
      <c r="Z26" s="295"/>
    </row>
    <row r="27" spans="1:27" ht="13.9" x14ac:dyDescent="0.4">
      <c r="A27" s="325" t="s">
        <v>101</v>
      </c>
      <c r="B27" s="326">
        <f>+IF('Participating State'!$B$17="Yes",'Participating State'!B8,0)</f>
        <v>0</v>
      </c>
      <c r="K27" s="329"/>
      <c r="L27" s="329"/>
      <c r="Z27" s="295"/>
    </row>
    <row r="28" spans="1:27" ht="13.9" x14ac:dyDescent="0.4">
      <c r="A28" s="325" t="s">
        <v>46</v>
      </c>
      <c r="B28" s="326">
        <f>+IF('Participating State'!$B$17="Yes",'Participating State'!B9,0)</f>
        <v>0</v>
      </c>
      <c r="K28" s="329"/>
      <c r="L28" s="329"/>
      <c r="Z28" s="295"/>
    </row>
    <row r="29" spans="1:27" ht="13.9" x14ac:dyDescent="0.4">
      <c r="A29" s="325" t="s">
        <v>47</v>
      </c>
      <c r="B29" s="174">
        <f>B28-B27</f>
        <v>0</v>
      </c>
      <c r="K29" s="329"/>
      <c r="L29" s="329"/>
      <c r="Z29" s="295"/>
    </row>
    <row r="30" spans="1:27" ht="13.9" x14ac:dyDescent="0.4">
      <c r="A30" s="325" t="s">
        <v>85</v>
      </c>
      <c r="B30" s="174">
        <f>IFERROR(B29/B27,0)</f>
        <v>0</v>
      </c>
      <c r="K30" s="329"/>
      <c r="L30" s="329"/>
      <c r="Z30" s="295"/>
    </row>
    <row r="31" spans="1:27" ht="13.9" x14ac:dyDescent="0.4">
      <c r="A31" s="325" t="s">
        <v>48</v>
      </c>
      <c r="B31" s="174">
        <f>B30+1</f>
        <v>1</v>
      </c>
      <c r="K31" s="329"/>
      <c r="L31" s="329"/>
      <c r="Z31" s="295"/>
    </row>
    <row r="32" spans="1:27" x14ac:dyDescent="0.35">
      <c r="A32" s="46"/>
      <c r="K32" s="329"/>
      <c r="L32" s="329"/>
      <c r="Z32" s="295"/>
    </row>
    <row r="33" spans="1:26" x14ac:dyDescent="0.35">
      <c r="A33" s="405" t="s">
        <v>27</v>
      </c>
      <c r="C33" s="352">
        <v>0</v>
      </c>
      <c r="Z33" s="295"/>
    </row>
    <row r="34" spans="1:26" x14ac:dyDescent="0.35">
      <c r="A34" s="405" t="s">
        <v>28</v>
      </c>
      <c r="C34" s="353">
        <v>0</v>
      </c>
      <c r="Z34" s="295"/>
    </row>
    <row r="35" spans="1:26" ht="13.9" thickBot="1" x14ac:dyDescent="0.4">
      <c r="A35" s="354" t="s">
        <v>103</v>
      </c>
      <c r="B35" s="333"/>
      <c r="C35" s="333"/>
      <c r="D35" s="333"/>
      <c r="E35" s="355">
        <v>0</v>
      </c>
      <c r="F35" s="333"/>
      <c r="G35" s="333"/>
      <c r="H35" s="355">
        <v>0</v>
      </c>
      <c r="I35" s="333"/>
      <c r="J35" s="333"/>
      <c r="K35" s="355">
        <v>0</v>
      </c>
      <c r="L35" s="333"/>
      <c r="M35" s="333"/>
      <c r="N35" s="355">
        <v>0</v>
      </c>
      <c r="O35" s="333"/>
      <c r="P35" s="333"/>
      <c r="Q35" s="355">
        <v>0</v>
      </c>
      <c r="R35" s="333"/>
      <c r="S35" s="333"/>
      <c r="T35" s="355">
        <v>0</v>
      </c>
      <c r="U35" s="333"/>
      <c r="V35" s="333"/>
      <c r="W35" s="355">
        <v>0</v>
      </c>
      <c r="X35" s="333"/>
      <c r="Y35" s="333"/>
      <c r="Z35" s="334"/>
    </row>
  </sheetData>
  <mergeCells count="29">
    <mergeCell ref="A1:Z1"/>
    <mergeCell ref="A3:Z3"/>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 ref="A19:B19"/>
    <mergeCell ref="A20:B20"/>
    <mergeCell ref="A6:Z6"/>
    <mergeCell ref="C8:D8"/>
    <mergeCell ref="E8:G8"/>
    <mergeCell ref="H8:J8"/>
    <mergeCell ref="K8:M8"/>
    <mergeCell ref="N8:P8"/>
    <mergeCell ref="Q8:S8"/>
    <mergeCell ref="T8:V8"/>
    <mergeCell ref="W8:Y8"/>
  </mergeCells>
  <pageMargins left="0.25" right="0.25" top="0.75" bottom="0.75" header="0.3" footer="0.3"/>
  <pageSetup paperSize="5" scale="36" fitToHeight="0" orientation="landscape" r:id="rId1"/>
  <headerFooter>
    <oddFooter>&amp;L&amp;F&amp;C&amp;A&amp;Rpage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Z28"/>
  <sheetViews>
    <sheetView topLeftCell="B1" zoomScale="85" zoomScaleNormal="85" workbookViewId="0">
      <selection activeCell="V25" sqref="V25"/>
    </sheetView>
  </sheetViews>
  <sheetFormatPr defaultColWidth="9.1328125" defaultRowHeight="13.5" x14ac:dyDescent="0.35"/>
  <cols>
    <col min="1" max="1" width="64.3984375" style="1" customWidth="1"/>
    <col min="2" max="2" width="14.59765625" style="1" customWidth="1"/>
    <col min="3" max="3" width="18" style="1" bestFit="1" customWidth="1"/>
    <col min="4" max="4" width="18" style="1" customWidth="1"/>
    <col min="5" max="5" width="16.59765625" style="1" customWidth="1"/>
    <col min="6" max="6" width="12.59765625" style="1" customWidth="1"/>
    <col min="7" max="7" width="16.59765625" style="1" customWidth="1"/>
    <col min="8" max="8" width="12.59765625" style="1" customWidth="1"/>
    <col min="9" max="9" width="19.86328125" style="1" customWidth="1"/>
    <col min="10" max="10" width="17.3984375" style="1" customWidth="1"/>
    <col min="11" max="11" width="16.59765625" style="1" customWidth="1"/>
    <col min="12" max="12" width="12.59765625" style="1" customWidth="1"/>
    <col min="13" max="13" width="16.59765625" style="1" customWidth="1"/>
    <col min="14" max="14" width="12.59765625" style="1" customWidth="1"/>
    <col min="15" max="15" width="16.59765625" style="1" customWidth="1"/>
    <col min="16" max="16" width="12.59765625" style="1" customWidth="1"/>
    <col min="17" max="17" width="16.59765625" style="1" customWidth="1"/>
    <col min="18" max="18" width="14.3984375" style="1" bestFit="1" customWidth="1"/>
    <col min="19" max="16384" width="9.1328125" style="1"/>
  </cols>
  <sheetData>
    <row r="1" spans="1:26" ht="15" x14ac:dyDescent="0.4">
      <c r="A1" s="456" t="s">
        <v>429</v>
      </c>
      <c r="B1" s="456"/>
      <c r="C1" s="456"/>
      <c r="D1" s="456"/>
      <c r="E1" s="456"/>
      <c r="F1" s="456"/>
      <c r="G1" s="456"/>
      <c r="H1" s="456"/>
      <c r="I1" s="456"/>
      <c r="J1" s="456"/>
      <c r="K1" s="456"/>
      <c r="L1" s="456"/>
      <c r="M1" s="456"/>
      <c r="N1" s="456"/>
      <c r="O1" s="456"/>
      <c r="P1" s="456"/>
      <c r="Q1" s="456"/>
      <c r="R1" s="419"/>
      <c r="S1" s="419"/>
      <c r="T1" s="419"/>
      <c r="U1" s="419"/>
      <c r="V1" s="419"/>
      <c r="W1" s="419"/>
      <c r="X1" s="419"/>
      <c r="Y1" s="419"/>
      <c r="Z1" s="419"/>
    </row>
    <row r="3" spans="1:26" s="335" customFormat="1" ht="40.5" customHeight="1" x14ac:dyDescent="0.5">
      <c r="A3" s="560" t="s">
        <v>398</v>
      </c>
      <c r="B3" s="560"/>
      <c r="C3" s="560"/>
      <c r="D3" s="560"/>
      <c r="E3" s="560"/>
      <c r="F3" s="560"/>
      <c r="G3" s="560"/>
      <c r="H3" s="560"/>
      <c r="I3" s="560"/>
      <c r="J3" s="560"/>
      <c r="K3" s="560"/>
      <c r="L3" s="560"/>
      <c r="M3" s="560"/>
      <c r="N3" s="560"/>
      <c r="O3" s="560"/>
      <c r="P3" s="560"/>
      <c r="Q3" s="560"/>
      <c r="R3" s="356"/>
      <c r="S3" s="408"/>
      <c r="T3" s="408"/>
    </row>
    <row r="5" spans="1:26" ht="13.9" thickBot="1" x14ac:dyDescent="0.4"/>
    <row r="6" spans="1:26" ht="14.25" customHeight="1" x14ac:dyDescent="0.4">
      <c r="A6" s="561" t="s">
        <v>395</v>
      </c>
      <c r="B6" s="562"/>
      <c r="C6" s="562"/>
      <c r="D6" s="562"/>
      <c r="E6" s="562"/>
      <c r="F6" s="562"/>
      <c r="G6" s="562"/>
      <c r="H6" s="562"/>
      <c r="I6" s="562"/>
      <c r="J6" s="562"/>
      <c r="K6" s="562"/>
      <c r="L6" s="562"/>
      <c r="M6" s="562"/>
      <c r="N6" s="562"/>
      <c r="O6" s="562"/>
      <c r="P6" s="562"/>
      <c r="Q6" s="563"/>
      <c r="R6" s="243"/>
    </row>
    <row r="7" spans="1:26" x14ac:dyDescent="0.35">
      <c r="A7" s="46"/>
      <c r="Q7" s="295"/>
      <c r="R7" s="46"/>
    </row>
    <row r="8" spans="1:26" ht="13.9" x14ac:dyDescent="0.4">
      <c r="A8" s="522"/>
      <c r="B8" s="554"/>
      <c r="C8" s="339"/>
      <c r="D8" s="564" t="s">
        <v>9</v>
      </c>
      <c r="E8" s="565"/>
      <c r="F8" s="564" t="s">
        <v>10</v>
      </c>
      <c r="G8" s="565"/>
      <c r="H8" s="564" t="s">
        <v>11</v>
      </c>
      <c r="I8" s="565"/>
      <c r="J8" s="564" t="s">
        <v>12</v>
      </c>
      <c r="K8" s="565"/>
      <c r="L8" s="564" t="s">
        <v>13</v>
      </c>
      <c r="M8" s="565"/>
      <c r="N8" s="564" t="s">
        <v>14</v>
      </c>
      <c r="O8" s="565"/>
      <c r="P8" s="564" t="s">
        <v>15</v>
      </c>
      <c r="Q8" s="566"/>
      <c r="R8" s="46"/>
    </row>
    <row r="9" spans="1:26" ht="15" hidden="1" customHeight="1" x14ac:dyDescent="0.4">
      <c r="A9" s="46"/>
      <c r="B9" s="407" t="s">
        <v>16</v>
      </c>
      <c r="C9" s="339" t="s">
        <v>17</v>
      </c>
      <c r="D9" s="338"/>
      <c r="E9" s="339"/>
      <c r="F9" s="338" t="s">
        <v>18</v>
      </c>
      <c r="G9" s="339"/>
      <c r="H9" s="338" t="s">
        <v>19</v>
      </c>
      <c r="I9" s="339"/>
      <c r="J9" s="338" t="s">
        <v>20</v>
      </c>
      <c r="K9" s="339"/>
      <c r="L9" s="338" t="s">
        <v>21</v>
      </c>
      <c r="M9" s="339"/>
      <c r="N9" s="338" t="s">
        <v>22</v>
      </c>
      <c r="O9" s="339"/>
      <c r="P9" s="338" t="s">
        <v>23</v>
      </c>
      <c r="Q9" s="295"/>
      <c r="R9" s="46"/>
    </row>
    <row r="10" spans="1:26" s="304" customFormat="1" ht="13.9" x14ac:dyDescent="0.4">
      <c r="A10" s="522"/>
      <c r="B10" s="554"/>
      <c r="C10" s="339"/>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297"/>
    </row>
    <row r="11" spans="1:26" s="359" customFormat="1" ht="13.9" x14ac:dyDescent="0.4">
      <c r="A11" s="540" t="s">
        <v>44</v>
      </c>
      <c r="B11" s="573"/>
      <c r="C11" s="542"/>
      <c r="D11" s="557">
        <f>+IF('Participating State'!$B$17="Yes",IF('Participating State'!C7&gt;0,'Participating State'!$F$21,0),0)</f>
        <v>0</v>
      </c>
      <c r="E11" s="558"/>
      <c r="F11" s="557">
        <f>+IF('Participating State'!$B$17="Yes",IF('Participating State'!E7&gt;0,'Participating State'!$F$21,0),0)</f>
        <v>0</v>
      </c>
      <c r="G11" s="558"/>
      <c r="H11" s="557">
        <f>+IF('Participating State'!$B$17="Yes",IF('Participating State'!G7&gt;0,'Participating State'!$F$21,0),0)</f>
        <v>0</v>
      </c>
      <c r="I11" s="558"/>
      <c r="J11" s="557">
        <f>+IF('Participating State'!$B$17="Yes",IF('Participating State'!I7&gt;0,'Participating State'!$F$21,0),0)</f>
        <v>0</v>
      </c>
      <c r="K11" s="558"/>
      <c r="L11" s="557">
        <f>+IF('Participating State'!$B$17="Yes",IF('Participating State'!K7&gt;0,'Participating State'!$F$21,0),0)</f>
        <v>0</v>
      </c>
      <c r="M11" s="558"/>
      <c r="N11" s="557">
        <f>+IF('Participating State'!$B$17="Yes",IF('Participating State'!M7&gt;0,'Participating State'!$F$21,0),0)</f>
        <v>0</v>
      </c>
      <c r="O11" s="558"/>
      <c r="P11" s="552">
        <f>+IF('Participating State'!$B$17="Yes",IF('Participating State'!O7&gt;0,'Participating State'!$F$21,0),0)</f>
        <v>0</v>
      </c>
      <c r="Q11" s="553"/>
      <c r="R11" s="358"/>
    </row>
    <row r="12" spans="1:26" s="294" customFormat="1" ht="23.65" x14ac:dyDescent="0.4">
      <c r="A12" s="538"/>
      <c r="B12" s="572"/>
      <c r="C12" s="339"/>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60"/>
    </row>
    <row r="13" spans="1:26" ht="13.9" x14ac:dyDescent="0.4">
      <c r="A13" s="522" t="s">
        <v>42</v>
      </c>
      <c r="B13" s="554"/>
      <c r="C13" s="523"/>
      <c r="D13" s="50">
        <f>ROUND(C25*D$26,4)</f>
        <v>0</v>
      </c>
      <c r="E13" s="312">
        <f>(D$11*B23)*D13</f>
        <v>0</v>
      </c>
      <c r="F13" s="29">
        <f>ROUND(C25*F$26,4)</f>
        <v>0</v>
      </c>
      <c r="G13" s="312">
        <f>(F13*B23)*F$11</f>
        <v>0</v>
      </c>
      <c r="H13" s="29">
        <f>ROUND(C25*H$26,4)</f>
        <v>0</v>
      </c>
      <c r="I13" s="312">
        <f>(H13*B23)*H$11</f>
        <v>0</v>
      </c>
      <c r="J13" s="29">
        <f>ROUND(C25*J$26,4)</f>
        <v>0</v>
      </c>
      <c r="K13" s="312">
        <f>(J13*B23)*J$11</f>
        <v>0</v>
      </c>
      <c r="L13" s="29">
        <f>ROUND(C25*L$26,4)</f>
        <v>0</v>
      </c>
      <c r="M13" s="312">
        <f>(L13*B23)*L$11</f>
        <v>0</v>
      </c>
      <c r="N13" s="29">
        <f>ROUND(C25*N$26,4)</f>
        <v>0</v>
      </c>
      <c r="O13" s="312">
        <f>(N13*B23)*N$11</f>
        <v>0</v>
      </c>
      <c r="P13" s="29">
        <f>ROUND(C25*P$26,4)</f>
        <v>0</v>
      </c>
      <c r="Q13" s="313">
        <f>(P13*B23)*P$11</f>
        <v>0</v>
      </c>
      <c r="R13" s="46"/>
      <c r="S13" s="294"/>
    </row>
    <row r="14" spans="1:26" s="318" customFormat="1" ht="13.9" x14ac:dyDescent="0.4">
      <c r="A14" s="522" t="s">
        <v>376</v>
      </c>
      <c r="B14" s="554"/>
      <c r="C14" s="523"/>
      <c r="D14" s="215"/>
      <c r="E14" s="194">
        <f>SUM(E13:E13)</f>
        <v>0</v>
      </c>
      <c r="F14" s="316"/>
      <c r="G14" s="315">
        <f>SUM(G13:G13)</f>
        <v>0</v>
      </c>
      <c r="H14" s="316"/>
      <c r="I14" s="315">
        <f>SUM(I13:I13)</f>
        <v>0</v>
      </c>
      <c r="J14" s="316"/>
      <c r="K14" s="315">
        <f>SUM(K13:K13)</f>
        <v>0</v>
      </c>
      <c r="L14" s="316"/>
      <c r="M14" s="315">
        <f>SUM(M13:M13)</f>
        <v>0</v>
      </c>
      <c r="N14" s="316"/>
      <c r="O14" s="315">
        <f>SUM(O13:O13)</f>
        <v>0</v>
      </c>
      <c r="P14" s="316"/>
      <c r="Q14" s="317">
        <f>SUM(Q13:Q13)</f>
        <v>0</v>
      </c>
      <c r="R14" s="243"/>
    </row>
    <row r="15" spans="1:26" ht="13.9" thickBot="1" x14ac:dyDescent="0.4">
      <c r="A15" s="46"/>
      <c r="C15" s="321"/>
      <c r="D15" s="321"/>
      <c r="Q15" s="295"/>
      <c r="R15" s="46"/>
    </row>
    <row r="16" spans="1:26" ht="14.25" thickBot="1" x14ac:dyDescent="0.45">
      <c r="A16" s="555" t="s">
        <v>460</v>
      </c>
      <c r="B16" s="556"/>
      <c r="C16" s="319">
        <f>SUM(E14:Q14)</f>
        <v>0</v>
      </c>
      <c r="D16" s="322"/>
      <c r="E16" s="323"/>
      <c r="Q16" s="295"/>
      <c r="R16" s="46"/>
    </row>
    <row r="17" spans="1:18" x14ac:dyDescent="0.35">
      <c r="A17" s="46"/>
      <c r="Q17" s="295"/>
      <c r="R17" s="46"/>
    </row>
    <row r="18" spans="1:18" ht="13.9" x14ac:dyDescent="0.4">
      <c r="A18" s="324" t="s">
        <v>49</v>
      </c>
      <c r="B18" s="407"/>
      <c r="Q18" s="295"/>
      <c r="R18" s="46"/>
    </row>
    <row r="19" spans="1:18" ht="13.9" x14ac:dyDescent="0.4">
      <c r="A19" s="325" t="s">
        <v>101</v>
      </c>
      <c r="B19" s="326">
        <f>+IF('Participating State'!$B$17="Yes",'Participating State'!B8,0)</f>
        <v>0</v>
      </c>
      <c r="Q19" s="295"/>
      <c r="R19" s="46"/>
    </row>
    <row r="20" spans="1:18" ht="13.9" x14ac:dyDescent="0.4">
      <c r="A20" s="325" t="s">
        <v>46</v>
      </c>
      <c r="B20" s="326">
        <f>+IF('Participating State'!$B$17="Yes",'Participating State'!B9,0)</f>
        <v>0</v>
      </c>
      <c r="Q20" s="295"/>
      <c r="R20" s="46"/>
    </row>
    <row r="21" spans="1:18" ht="13.9" x14ac:dyDescent="0.4">
      <c r="A21" s="325" t="s">
        <v>47</v>
      </c>
      <c r="B21" s="174">
        <f>B20-B19</f>
        <v>0</v>
      </c>
      <c r="Q21" s="295"/>
      <c r="R21" s="46"/>
    </row>
    <row r="22" spans="1:18" ht="13.9" x14ac:dyDescent="0.4">
      <c r="A22" s="325" t="s">
        <v>85</v>
      </c>
      <c r="B22" s="174">
        <f>IFERROR(B21/B19,0)</f>
        <v>0</v>
      </c>
      <c r="Q22" s="295"/>
      <c r="R22" s="46"/>
    </row>
    <row r="23" spans="1:18" ht="13.9" x14ac:dyDescent="0.4">
      <c r="A23" s="325" t="s">
        <v>48</v>
      </c>
      <c r="B23" s="174">
        <f>B22+1</f>
        <v>1</v>
      </c>
      <c r="Q23" s="295"/>
      <c r="R23" s="46"/>
    </row>
    <row r="24" spans="1:18" x14ac:dyDescent="0.35">
      <c r="A24" s="46"/>
      <c r="Q24" s="295"/>
      <c r="R24" s="46"/>
    </row>
    <row r="25" spans="1:18" x14ac:dyDescent="0.35">
      <c r="A25" s="405" t="s">
        <v>43</v>
      </c>
      <c r="C25" s="361">
        <v>0</v>
      </c>
      <c r="Q25" s="295"/>
      <c r="R25" s="46"/>
    </row>
    <row r="26" spans="1:18" ht="13.9" thickBot="1" x14ac:dyDescent="0.4">
      <c r="A26" s="354" t="s">
        <v>103</v>
      </c>
      <c r="B26" s="333"/>
      <c r="C26" s="333"/>
      <c r="D26" s="38">
        <v>0</v>
      </c>
      <c r="E26" s="333"/>
      <c r="F26" s="38">
        <v>0</v>
      </c>
      <c r="G26" s="333"/>
      <c r="H26" s="38">
        <v>0</v>
      </c>
      <c r="I26" s="333"/>
      <c r="J26" s="38">
        <v>0</v>
      </c>
      <c r="K26" s="333"/>
      <c r="L26" s="38">
        <v>0</v>
      </c>
      <c r="M26" s="333"/>
      <c r="N26" s="38">
        <v>0</v>
      </c>
      <c r="O26" s="333"/>
      <c r="P26" s="38">
        <v>0</v>
      </c>
      <c r="Q26" s="334"/>
      <c r="R26" s="46"/>
    </row>
    <row r="28" spans="1:18" ht="54" customHeight="1" x14ac:dyDescent="0.35">
      <c r="A28" s="571" t="s">
        <v>421</v>
      </c>
      <c r="B28" s="571"/>
      <c r="C28" s="571"/>
      <c r="D28" s="571"/>
      <c r="E28" s="571"/>
      <c r="F28" s="571"/>
      <c r="G28" s="571"/>
      <c r="H28" s="571"/>
      <c r="I28" s="571"/>
      <c r="J28" s="571"/>
      <c r="K28" s="571"/>
      <c r="L28" s="571"/>
      <c r="M28" s="571"/>
      <c r="N28" s="571"/>
      <c r="O28" s="571"/>
      <c r="P28" s="571"/>
      <c r="Q28" s="571"/>
      <c r="R28" s="124"/>
    </row>
  </sheetData>
  <mergeCells count="25">
    <mergeCell ref="A1:Q1"/>
    <mergeCell ref="A16:B16"/>
    <mergeCell ref="A28:Q28"/>
    <mergeCell ref="L11:M11"/>
    <mergeCell ref="N11:O11"/>
    <mergeCell ref="P11:Q11"/>
    <mergeCell ref="A12:B12"/>
    <mergeCell ref="A13:C13"/>
    <mergeCell ref="A14:C14"/>
    <mergeCell ref="J11:K11"/>
    <mergeCell ref="A10:B10"/>
    <mergeCell ref="A11:C11"/>
    <mergeCell ref="D11:E11"/>
    <mergeCell ref="F11:G11"/>
    <mergeCell ref="H11:I11"/>
    <mergeCell ref="A3:Q3"/>
    <mergeCell ref="A6:Q6"/>
    <mergeCell ref="A8:B8"/>
    <mergeCell ref="D8:E8"/>
    <mergeCell ref="F8:G8"/>
    <mergeCell ref="H8:I8"/>
    <mergeCell ref="J8:K8"/>
    <mergeCell ref="L8:M8"/>
    <mergeCell ref="N8:O8"/>
    <mergeCell ref="P8:Q8"/>
  </mergeCells>
  <pageMargins left="0.25" right="0.25" top="0.75" bottom="0.75" header="0.3" footer="0.3"/>
  <pageSetup paperSize="5" scale="55" fitToHeight="0" orientation="landscape" r:id="rId1"/>
  <headerFooter>
    <oddFooter>&amp;L&amp;F&amp;C&amp;A&amp;Rpage &amp;P of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U37"/>
  <sheetViews>
    <sheetView topLeftCell="B1" zoomScale="85" zoomScaleNormal="85" workbookViewId="0">
      <selection activeCell="V25" sqref="V25"/>
    </sheetView>
  </sheetViews>
  <sheetFormatPr defaultColWidth="9.1328125" defaultRowHeight="13.5" x14ac:dyDescent="0.35"/>
  <cols>
    <col min="1" max="1" width="52.3984375" style="1" customWidth="1"/>
    <col min="2" max="2" width="15.1328125" style="1" customWidth="1"/>
    <col min="3" max="3" width="18.3984375" style="1" bestFit="1" customWidth="1"/>
    <col min="4" max="4" width="18.3984375" style="1" customWidth="1"/>
    <col min="5" max="5" width="16.59765625" style="1" customWidth="1"/>
    <col min="6" max="6" width="15.3984375" style="1" bestFit="1" customWidth="1"/>
    <col min="7" max="7" width="16.59765625" style="1" customWidth="1"/>
    <col min="8" max="8" width="16.1328125" style="1" bestFit="1" customWidth="1"/>
    <col min="9" max="9" width="19.86328125" style="1" customWidth="1"/>
    <col min="10" max="10" width="18" style="1" bestFit="1" customWidth="1"/>
    <col min="11" max="11" width="16.59765625" style="1" customWidth="1"/>
    <col min="12" max="12" width="18" style="1" customWidth="1"/>
    <col min="13" max="13" width="16.59765625" style="1" customWidth="1"/>
    <col min="14" max="14" width="18" style="1" bestFit="1" customWidth="1"/>
    <col min="15" max="17" width="16.59765625" style="1" customWidth="1"/>
    <col min="18" max="18" width="18.3984375" style="1" customWidth="1"/>
    <col min="19" max="19" width="14.3984375" style="1" bestFit="1" customWidth="1"/>
    <col min="20" max="16384" width="9.1328125" style="1"/>
  </cols>
  <sheetData>
    <row r="1" spans="1:21" ht="15" x14ac:dyDescent="0.4">
      <c r="A1" s="456" t="s">
        <v>429</v>
      </c>
      <c r="B1" s="456"/>
      <c r="C1" s="456"/>
      <c r="D1" s="456"/>
      <c r="E1" s="456"/>
      <c r="F1" s="456"/>
      <c r="G1" s="456"/>
      <c r="H1" s="456"/>
      <c r="I1" s="456"/>
      <c r="J1" s="456"/>
      <c r="K1" s="456"/>
      <c r="L1" s="456"/>
      <c r="M1" s="456"/>
      <c r="N1" s="456"/>
      <c r="O1" s="456"/>
      <c r="P1" s="456"/>
      <c r="Q1" s="456"/>
      <c r="R1" s="456"/>
    </row>
    <row r="3" spans="1:21" ht="36.75" customHeight="1" x14ac:dyDescent="0.5">
      <c r="A3" s="560" t="s">
        <v>399</v>
      </c>
      <c r="B3" s="560"/>
      <c r="C3" s="560"/>
      <c r="D3" s="560"/>
      <c r="E3" s="560"/>
      <c r="F3" s="560"/>
      <c r="G3" s="560"/>
      <c r="H3" s="560"/>
      <c r="I3" s="560"/>
      <c r="J3" s="560"/>
      <c r="K3" s="560"/>
      <c r="L3" s="560"/>
      <c r="M3" s="560"/>
      <c r="N3" s="560"/>
      <c r="O3" s="560"/>
      <c r="P3" s="560"/>
      <c r="Q3" s="560"/>
      <c r="R3" s="560"/>
      <c r="S3" s="356"/>
      <c r="T3" s="356"/>
      <c r="U3" s="356"/>
    </row>
    <row r="5" spans="1:21" ht="13.9" thickBot="1" x14ac:dyDescent="0.4"/>
    <row r="6" spans="1:21" ht="14.25" customHeight="1" x14ac:dyDescent="0.4">
      <c r="A6" s="561" t="s">
        <v>396</v>
      </c>
      <c r="B6" s="562"/>
      <c r="C6" s="562"/>
      <c r="D6" s="562"/>
      <c r="E6" s="562"/>
      <c r="F6" s="562"/>
      <c r="G6" s="562"/>
      <c r="H6" s="562"/>
      <c r="I6" s="562"/>
      <c r="J6" s="562"/>
      <c r="K6" s="562"/>
      <c r="L6" s="562"/>
      <c r="M6" s="562"/>
      <c r="N6" s="562"/>
      <c r="O6" s="562"/>
      <c r="P6" s="562"/>
      <c r="Q6" s="562"/>
      <c r="R6" s="563"/>
    </row>
    <row r="7" spans="1:21" x14ac:dyDescent="0.35">
      <c r="A7" s="46"/>
      <c r="R7" s="295"/>
    </row>
    <row r="8" spans="1:21" ht="13.9" x14ac:dyDescent="0.4">
      <c r="A8" s="46"/>
      <c r="D8" s="564" t="s">
        <v>9</v>
      </c>
      <c r="E8" s="565"/>
      <c r="F8" s="564" t="s">
        <v>10</v>
      </c>
      <c r="G8" s="565"/>
      <c r="H8" s="564" t="s">
        <v>11</v>
      </c>
      <c r="I8" s="565"/>
      <c r="J8" s="564" t="s">
        <v>12</v>
      </c>
      <c r="K8" s="565"/>
      <c r="L8" s="564" t="s">
        <v>13</v>
      </c>
      <c r="M8" s="565"/>
      <c r="N8" s="564" t="s">
        <v>14</v>
      </c>
      <c r="O8" s="565"/>
      <c r="P8" s="564" t="s">
        <v>15</v>
      </c>
      <c r="Q8" s="566"/>
      <c r="R8" s="406" t="s">
        <v>205</v>
      </c>
    </row>
    <row r="9" spans="1:21" ht="15" hidden="1" customHeight="1" x14ac:dyDescent="0.4">
      <c r="A9" s="46"/>
      <c r="B9" s="407" t="s">
        <v>16</v>
      </c>
      <c r="C9" s="338"/>
      <c r="D9" s="338"/>
      <c r="E9" s="339"/>
      <c r="F9" s="338" t="s">
        <v>18</v>
      </c>
      <c r="G9" s="339"/>
      <c r="H9" s="338" t="s">
        <v>19</v>
      </c>
      <c r="I9" s="339"/>
      <c r="J9" s="338" t="s">
        <v>20</v>
      </c>
      <c r="K9" s="339"/>
      <c r="L9" s="338" t="s">
        <v>21</v>
      </c>
      <c r="M9" s="339"/>
      <c r="N9" s="338" t="s">
        <v>22</v>
      </c>
      <c r="O9" s="339"/>
      <c r="P9" s="338" t="s">
        <v>23</v>
      </c>
      <c r="Q9" s="295"/>
      <c r="R9" s="295"/>
    </row>
    <row r="10" spans="1:21" s="304" customFormat="1" ht="13.9" x14ac:dyDescent="0.4">
      <c r="A10" s="522" t="s">
        <v>105</v>
      </c>
      <c r="B10" s="554"/>
      <c r="C10" s="554"/>
      <c r="D10" s="300">
        <v>0</v>
      </c>
      <c r="E10" s="301">
        <v>249999</v>
      </c>
      <c r="F10" s="302">
        <v>250000</v>
      </c>
      <c r="G10" s="301">
        <v>399999</v>
      </c>
      <c r="H10" s="302">
        <v>400000</v>
      </c>
      <c r="I10" s="301">
        <v>899999</v>
      </c>
      <c r="J10" s="302">
        <v>900000</v>
      </c>
      <c r="K10" s="301">
        <v>1349999</v>
      </c>
      <c r="L10" s="302">
        <v>1350000</v>
      </c>
      <c r="M10" s="301">
        <v>1799999</v>
      </c>
      <c r="N10" s="302">
        <v>1800000</v>
      </c>
      <c r="O10" s="301">
        <v>3999999</v>
      </c>
      <c r="P10" s="302">
        <v>4000000</v>
      </c>
      <c r="Q10" s="303" t="s">
        <v>104</v>
      </c>
      <c r="R10" s="341"/>
      <c r="S10" s="1"/>
    </row>
    <row r="11" spans="1:21" s="307" customFormat="1" ht="13.9" x14ac:dyDescent="0.4">
      <c r="A11" s="522" t="s">
        <v>45</v>
      </c>
      <c r="B11" s="554"/>
      <c r="C11" s="554"/>
      <c r="D11" s="557">
        <f>+IF('Participating State'!$B$17="Yes",IF('Participating State'!C7&gt;0,'Participating State'!$F$22,0),0)</f>
        <v>0</v>
      </c>
      <c r="E11" s="558"/>
      <c r="F11" s="557">
        <f>+IF('Participating State'!$B$17="Yes",IF('Participating State'!E7&gt;0,'Participating State'!$F$22,0),0)</f>
        <v>0</v>
      </c>
      <c r="G11" s="558"/>
      <c r="H11" s="557">
        <f>+IF('Participating State'!$B$17="Yes",IF('Participating State'!G7&gt;0,'Participating State'!$F$22,0),0)</f>
        <v>0</v>
      </c>
      <c r="I11" s="558"/>
      <c r="J11" s="557">
        <f>+IF('Participating State'!$B$17="Yes",IF('Participating State'!I7&gt;0,'Participating State'!$F$22,0),0)</f>
        <v>0</v>
      </c>
      <c r="K11" s="558"/>
      <c r="L11" s="557">
        <f>+IF('Participating State'!$B$17="Yes",IF('Participating State'!K7&gt;0,'Participating State'!$F$22,0),0)</f>
        <v>0</v>
      </c>
      <c r="M11" s="558"/>
      <c r="N11" s="557">
        <f>+IF('Participating State'!$B$17="Yes",IF('Participating State'!M7&gt;0,'Participating State'!$F$22,0),0)</f>
        <v>0</v>
      </c>
      <c r="O11" s="558"/>
      <c r="P11" s="552">
        <f>+IF('Participating State'!$B$17="Yes",IF('Participating State'!O7&gt;0,'Participating State'!$F$22,0),0)</f>
        <v>0</v>
      </c>
      <c r="Q11" s="553"/>
      <c r="R11" s="422"/>
      <c r="S11" s="1"/>
    </row>
    <row r="12" spans="1:21" s="294" customFormat="1" ht="23.65" x14ac:dyDescent="0.4">
      <c r="A12" s="550" t="s">
        <v>30</v>
      </c>
      <c r="B12" s="576"/>
      <c r="C12" s="576"/>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309" t="s">
        <v>232</v>
      </c>
      <c r="R12" s="309" t="s">
        <v>217</v>
      </c>
      <c r="S12" s="1"/>
    </row>
    <row r="13" spans="1:21" x14ac:dyDescent="0.35">
      <c r="A13" s="546" t="s">
        <v>32</v>
      </c>
      <c r="B13" s="574"/>
      <c r="C13" s="574"/>
      <c r="D13" s="113">
        <f>ROUND($C$34*D$35,4)</f>
        <v>0</v>
      </c>
      <c r="E13" s="312">
        <f t="shared" ref="E13:E21" si="0">(D13*$B$31)*D$11</f>
        <v>0</v>
      </c>
      <c r="F13" s="113">
        <f>ROUND($C$34*F$35,4)</f>
        <v>0</v>
      </c>
      <c r="G13" s="312">
        <f t="shared" ref="G13:G21" si="1">(F13*$B$31)*F$11</f>
        <v>0</v>
      </c>
      <c r="H13" s="113">
        <f>ROUND($C$34*H$35,4)</f>
        <v>0</v>
      </c>
      <c r="I13" s="312">
        <f t="shared" ref="I13:I21" si="2">(H13*$B$31)*H$11</f>
        <v>0</v>
      </c>
      <c r="J13" s="113">
        <f>ROUND($C$34*J$35,4)</f>
        <v>0</v>
      </c>
      <c r="K13" s="312">
        <f t="shared" ref="K13:K21" si="3">(J13*$B$31)*J$11</f>
        <v>0</v>
      </c>
      <c r="L13" s="113">
        <f>ROUND($C$34*L$35,4)</f>
        <v>0</v>
      </c>
      <c r="M13" s="312">
        <f t="shared" ref="M13:M21" si="4">(L13*$B$31)*L$11</f>
        <v>0</v>
      </c>
      <c r="N13" s="113">
        <f>ROUND($C$34*N$35,4)</f>
        <v>0</v>
      </c>
      <c r="O13" s="312">
        <f t="shared" ref="O13:O21" si="5">(N13*$B$31)*N$11</f>
        <v>0</v>
      </c>
      <c r="P13" s="113">
        <f>ROUND($C$34*P$35,4)</f>
        <v>0</v>
      </c>
      <c r="Q13" s="312">
        <f t="shared" ref="Q13:Q21" si="6">(P13*$B$31)*P$11</f>
        <v>0</v>
      </c>
      <c r="R13" s="313">
        <f>E13+G13+I13+K13+M13+O13+Q13</f>
        <v>0</v>
      </c>
      <c r="T13" s="294"/>
    </row>
    <row r="14" spans="1:21" x14ac:dyDescent="0.35">
      <c r="A14" s="546" t="s">
        <v>33</v>
      </c>
      <c r="B14" s="574"/>
      <c r="C14" s="574"/>
      <c r="D14" s="29">
        <f>ROUND(D13*(1+$C$33),4)</f>
        <v>0</v>
      </c>
      <c r="E14" s="312">
        <f t="shared" si="0"/>
        <v>0</v>
      </c>
      <c r="F14" s="29">
        <f>ROUND(F13*(1+$C$33),4)</f>
        <v>0</v>
      </c>
      <c r="G14" s="312">
        <f t="shared" si="1"/>
        <v>0</v>
      </c>
      <c r="H14" s="29">
        <f>ROUND(H13*(1+$C$33),4)</f>
        <v>0</v>
      </c>
      <c r="I14" s="312">
        <f t="shared" si="2"/>
        <v>0</v>
      </c>
      <c r="J14" s="29">
        <f>ROUND(J13*(1+$C$33),4)</f>
        <v>0</v>
      </c>
      <c r="K14" s="312">
        <f t="shared" si="3"/>
        <v>0</v>
      </c>
      <c r="L14" s="29">
        <f>ROUND(L13*(1+$C$33),4)</f>
        <v>0</v>
      </c>
      <c r="M14" s="312">
        <f t="shared" si="4"/>
        <v>0</v>
      </c>
      <c r="N14" s="29">
        <f>ROUND(N13*(1+$C$33),4)</f>
        <v>0</v>
      </c>
      <c r="O14" s="312">
        <f t="shared" si="5"/>
        <v>0</v>
      </c>
      <c r="P14" s="29">
        <f>ROUND(P13*(1+$C$33),4)</f>
        <v>0</v>
      </c>
      <c r="Q14" s="312">
        <f t="shared" si="6"/>
        <v>0</v>
      </c>
      <c r="R14" s="313">
        <f t="shared" ref="R14:R22" si="7">E14+G14+I14+K14+M14+O14+Q14</f>
        <v>0</v>
      </c>
    </row>
    <row r="15" spans="1:21" x14ac:dyDescent="0.35">
      <c r="A15" s="546" t="s">
        <v>34</v>
      </c>
      <c r="B15" s="574"/>
      <c r="C15" s="574"/>
      <c r="D15" s="29">
        <f>ROUND(D14*(1+$C$33),4)</f>
        <v>0</v>
      </c>
      <c r="E15" s="312">
        <f t="shared" si="0"/>
        <v>0</v>
      </c>
      <c r="F15" s="29">
        <f>ROUND(F14*(1+$C$33),4)</f>
        <v>0</v>
      </c>
      <c r="G15" s="312">
        <f t="shared" si="1"/>
        <v>0</v>
      </c>
      <c r="H15" s="29">
        <f t="shared" ref="H15:H21" si="8">ROUND(H14*(1+$C$33),4)</f>
        <v>0</v>
      </c>
      <c r="I15" s="312">
        <f t="shared" si="2"/>
        <v>0</v>
      </c>
      <c r="J15" s="29">
        <f t="shared" ref="J15:J21" si="9">ROUND(J14*(1+$C$33),4)</f>
        <v>0</v>
      </c>
      <c r="K15" s="312">
        <f t="shared" si="3"/>
        <v>0</v>
      </c>
      <c r="L15" s="29">
        <f t="shared" ref="L15:L21" si="10">ROUND(L14*(1+$C$33),4)</f>
        <v>0</v>
      </c>
      <c r="M15" s="312">
        <f t="shared" si="4"/>
        <v>0</v>
      </c>
      <c r="N15" s="29">
        <f t="shared" ref="N15:P21" si="11">ROUND(N14*(1+$C$33),4)</f>
        <v>0</v>
      </c>
      <c r="O15" s="312">
        <f t="shared" si="5"/>
        <v>0</v>
      </c>
      <c r="P15" s="29">
        <f t="shared" si="11"/>
        <v>0</v>
      </c>
      <c r="Q15" s="312">
        <f t="shared" si="6"/>
        <v>0</v>
      </c>
      <c r="R15" s="313">
        <f t="shared" si="7"/>
        <v>0</v>
      </c>
    </row>
    <row r="16" spans="1:21" x14ac:dyDescent="0.35">
      <c r="A16" s="546" t="s">
        <v>35</v>
      </c>
      <c r="B16" s="574"/>
      <c r="C16" s="574"/>
      <c r="D16" s="29">
        <f t="shared" ref="D16:F21" si="12">ROUND(D15*(1+$C$33),4)</f>
        <v>0</v>
      </c>
      <c r="E16" s="312">
        <f t="shared" si="0"/>
        <v>0</v>
      </c>
      <c r="F16" s="29">
        <f t="shared" si="12"/>
        <v>0</v>
      </c>
      <c r="G16" s="312">
        <f t="shared" si="1"/>
        <v>0</v>
      </c>
      <c r="H16" s="29">
        <f t="shared" si="8"/>
        <v>0</v>
      </c>
      <c r="I16" s="312">
        <f t="shared" si="2"/>
        <v>0</v>
      </c>
      <c r="J16" s="29">
        <f t="shared" si="9"/>
        <v>0</v>
      </c>
      <c r="K16" s="312">
        <f t="shared" si="3"/>
        <v>0</v>
      </c>
      <c r="L16" s="29">
        <f t="shared" si="10"/>
        <v>0</v>
      </c>
      <c r="M16" s="312">
        <f t="shared" si="4"/>
        <v>0</v>
      </c>
      <c r="N16" s="29">
        <f t="shared" si="11"/>
        <v>0</v>
      </c>
      <c r="O16" s="312">
        <f t="shared" si="5"/>
        <v>0</v>
      </c>
      <c r="P16" s="29">
        <f t="shared" si="11"/>
        <v>0</v>
      </c>
      <c r="Q16" s="312">
        <f t="shared" si="6"/>
        <v>0</v>
      </c>
      <c r="R16" s="313">
        <f t="shared" si="7"/>
        <v>0</v>
      </c>
    </row>
    <row r="17" spans="1:19" x14ac:dyDescent="0.35">
      <c r="A17" s="546" t="s">
        <v>36</v>
      </c>
      <c r="B17" s="574"/>
      <c r="C17" s="574"/>
      <c r="D17" s="29">
        <f t="shared" si="12"/>
        <v>0</v>
      </c>
      <c r="E17" s="312">
        <f t="shared" si="0"/>
        <v>0</v>
      </c>
      <c r="F17" s="29">
        <f t="shared" si="12"/>
        <v>0</v>
      </c>
      <c r="G17" s="312">
        <f t="shared" si="1"/>
        <v>0</v>
      </c>
      <c r="H17" s="29">
        <f t="shared" si="8"/>
        <v>0</v>
      </c>
      <c r="I17" s="312">
        <f t="shared" si="2"/>
        <v>0</v>
      </c>
      <c r="J17" s="29">
        <f t="shared" si="9"/>
        <v>0</v>
      </c>
      <c r="K17" s="312">
        <f t="shared" si="3"/>
        <v>0</v>
      </c>
      <c r="L17" s="29">
        <f t="shared" si="10"/>
        <v>0</v>
      </c>
      <c r="M17" s="312">
        <f t="shared" si="4"/>
        <v>0</v>
      </c>
      <c r="N17" s="29">
        <f t="shared" si="11"/>
        <v>0</v>
      </c>
      <c r="O17" s="312">
        <f t="shared" si="5"/>
        <v>0</v>
      </c>
      <c r="P17" s="29">
        <f t="shared" si="11"/>
        <v>0</v>
      </c>
      <c r="Q17" s="312">
        <f t="shared" si="6"/>
        <v>0</v>
      </c>
      <c r="R17" s="313">
        <f t="shared" si="7"/>
        <v>0</v>
      </c>
    </row>
    <row r="18" spans="1:19" x14ac:dyDescent="0.35">
      <c r="A18" s="546" t="s">
        <v>37</v>
      </c>
      <c r="B18" s="574"/>
      <c r="C18" s="574"/>
      <c r="D18" s="29">
        <f t="shared" si="12"/>
        <v>0</v>
      </c>
      <c r="E18" s="312">
        <f t="shared" si="0"/>
        <v>0</v>
      </c>
      <c r="F18" s="29">
        <f t="shared" si="12"/>
        <v>0</v>
      </c>
      <c r="G18" s="312">
        <f t="shared" si="1"/>
        <v>0</v>
      </c>
      <c r="H18" s="29">
        <f t="shared" si="8"/>
        <v>0</v>
      </c>
      <c r="I18" s="312">
        <f t="shared" si="2"/>
        <v>0</v>
      </c>
      <c r="J18" s="29">
        <f t="shared" si="9"/>
        <v>0</v>
      </c>
      <c r="K18" s="312">
        <f t="shared" si="3"/>
        <v>0</v>
      </c>
      <c r="L18" s="29">
        <f t="shared" si="10"/>
        <v>0</v>
      </c>
      <c r="M18" s="312">
        <f t="shared" si="4"/>
        <v>0</v>
      </c>
      <c r="N18" s="29">
        <f t="shared" si="11"/>
        <v>0</v>
      </c>
      <c r="O18" s="312">
        <f t="shared" si="5"/>
        <v>0</v>
      </c>
      <c r="P18" s="29">
        <f t="shared" si="11"/>
        <v>0</v>
      </c>
      <c r="Q18" s="312">
        <f t="shared" si="6"/>
        <v>0</v>
      </c>
      <c r="R18" s="313">
        <f t="shared" si="7"/>
        <v>0</v>
      </c>
    </row>
    <row r="19" spans="1:19" x14ac:dyDescent="0.35">
      <c r="A19" s="546" t="s">
        <v>38</v>
      </c>
      <c r="B19" s="574"/>
      <c r="C19" s="574"/>
      <c r="D19" s="29">
        <f t="shared" si="12"/>
        <v>0</v>
      </c>
      <c r="E19" s="312">
        <f t="shared" si="0"/>
        <v>0</v>
      </c>
      <c r="F19" s="29">
        <f t="shared" si="12"/>
        <v>0</v>
      </c>
      <c r="G19" s="312">
        <f t="shared" si="1"/>
        <v>0</v>
      </c>
      <c r="H19" s="29">
        <f t="shared" si="8"/>
        <v>0</v>
      </c>
      <c r="I19" s="312">
        <f t="shared" si="2"/>
        <v>0</v>
      </c>
      <c r="J19" s="29">
        <f t="shared" si="9"/>
        <v>0</v>
      </c>
      <c r="K19" s="312">
        <f t="shared" si="3"/>
        <v>0</v>
      </c>
      <c r="L19" s="29">
        <f t="shared" si="10"/>
        <v>0</v>
      </c>
      <c r="M19" s="312">
        <f t="shared" si="4"/>
        <v>0</v>
      </c>
      <c r="N19" s="29">
        <f t="shared" si="11"/>
        <v>0</v>
      </c>
      <c r="O19" s="312">
        <f t="shared" si="5"/>
        <v>0</v>
      </c>
      <c r="P19" s="29">
        <f t="shared" si="11"/>
        <v>0</v>
      </c>
      <c r="Q19" s="312">
        <f t="shared" si="6"/>
        <v>0</v>
      </c>
      <c r="R19" s="313">
        <f t="shared" si="7"/>
        <v>0</v>
      </c>
    </row>
    <row r="20" spans="1:19" x14ac:dyDescent="0.35">
      <c r="A20" s="546" t="s">
        <v>39</v>
      </c>
      <c r="B20" s="574"/>
      <c r="C20" s="574"/>
      <c r="D20" s="29">
        <f t="shared" si="12"/>
        <v>0</v>
      </c>
      <c r="E20" s="312">
        <f t="shared" si="0"/>
        <v>0</v>
      </c>
      <c r="F20" s="29">
        <f t="shared" si="12"/>
        <v>0</v>
      </c>
      <c r="G20" s="312">
        <f t="shared" si="1"/>
        <v>0</v>
      </c>
      <c r="H20" s="29">
        <f t="shared" si="8"/>
        <v>0</v>
      </c>
      <c r="I20" s="312">
        <f t="shared" si="2"/>
        <v>0</v>
      </c>
      <c r="J20" s="29">
        <f t="shared" si="9"/>
        <v>0</v>
      </c>
      <c r="K20" s="312">
        <f t="shared" si="3"/>
        <v>0</v>
      </c>
      <c r="L20" s="29">
        <f t="shared" si="10"/>
        <v>0</v>
      </c>
      <c r="M20" s="312">
        <f t="shared" si="4"/>
        <v>0</v>
      </c>
      <c r="N20" s="29">
        <f t="shared" si="11"/>
        <v>0</v>
      </c>
      <c r="O20" s="312">
        <f t="shared" si="5"/>
        <v>0</v>
      </c>
      <c r="P20" s="29">
        <f t="shared" si="11"/>
        <v>0</v>
      </c>
      <c r="Q20" s="312">
        <f t="shared" si="6"/>
        <v>0</v>
      </c>
      <c r="R20" s="313">
        <f t="shared" si="7"/>
        <v>0</v>
      </c>
    </row>
    <row r="21" spans="1:19" x14ac:dyDescent="0.35">
      <c r="A21" s="546" t="s">
        <v>40</v>
      </c>
      <c r="B21" s="574"/>
      <c r="C21" s="574"/>
      <c r="D21" s="29">
        <f t="shared" si="12"/>
        <v>0</v>
      </c>
      <c r="E21" s="312">
        <f t="shared" si="0"/>
        <v>0</v>
      </c>
      <c r="F21" s="29">
        <f t="shared" si="12"/>
        <v>0</v>
      </c>
      <c r="G21" s="312">
        <f t="shared" si="1"/>
        <v>0</v>
      </c>
      <c r="H21" s="29">
        <f t="shared" si="8"/>
        <v>0</v>
      </c>
      <c r="I21" s="312">
        <f t="shared" si="2"/>
        <v>0</v>
      </c>
      <c r="J21" s="29">
        <f t="shared" si="9"/>
        <v>0</v>
      </c>
      <c r="K21" s="312">
        <f t="shared" si="3"/>
        <v>0</v>
      </c>
      <c r="L21" s="29">
        <f t="shared" si="10"/>
        <v>0</v>
      </c>
      <c r="M21" s="312">
        <f t="shared" si="4"/>
        <v>0</v>
      </c>
      <c r="N21" s="29">
        <f t="shared" si="11"/>
        <v>0</v>
      </c>
      <c r="O21" s="312">
        <f t="shared" si="5"/>
        <v>0</v>
      </c>
      <c r="P21" s="29">
        <f t="shared" si="11"/>
        <v>0</v>
      </c>
      <c r="Q21" s="312">
        <f t="shared" si="6"/>
        <v>0</v>
      </c>
      <c r="R21" s="313">
        <f t="shared" si="7"/>
        <v>0</v>
      </c>
    </row>
    <row r="22" spans="1:19" s="318" customFormat="1" ht="13.9" x14ac:dyDescent="0.4">
      <c r="A22" s="522" t="s">
        <v>378</v>
      </c>
      <c r="B22" s="554"/>
      <c r="C22" s="554"/>
      <c r="D22" s="215"/>
      <c r="E22" s="194">
        <f>SUM(E13:E21)</f>
        <v>0</v>
      </c>
      <c r="F22" s="316"/>
      <c r="G22" s="315">
        <f>SUM(G13:G21)</f>
        <v>0</v>
      </c>
      <c r="H22" s="316"/>
      <c r="I22" s="315">
        <f>SUM(I13:I21)</f>
        <v>0</v>
      </c>
      <c r="J22" s="316"/>
      <c r="K22" s="315">
        <f>SUM(K13:K21)</f>
        <v>0</v>
      </c>
      <c r="L22" s="316"/>
      <c r="M22" s="315">
        <f>SUM(M13:M21)</f>
        <v>0</v>
      </c>
      <c r="N22" s="316"/>
      <c r="O22" s="315">
        <f>SUM(O13:O21)</f>
        <v>0</v>
      </c>
      <c r="P22" s="316"/>
      <c r="Q22" s="315">
        <f>SUM(Q13:Q21)</f>
        <v>0</v>
      </c>
      <c r="R22" s="362">
        <f t="shared" si="7"/>
        <v>0</v>
      </c>
      <c r="S22" s="1"/>
    </row>
    <row r="23" spans="1:19" s="318" customFormat="1" ht="14.25" thickBot="1" x14ac:dyDescent="0.45">
      <c r="A23" s="403"/>
      <c r="B23" s="407"/>
      <c r="C23" s="407"/>
      <c r="D23" s="407"/>
      <c r="E23" s="407"/>
      <c r="F23" s="407"/>
      <c r="G23" s="407"/>
      <c r="H23" s="407"/>
      <c r="I23" s="407"/>
      <c r="J23" s="407"/>
      <c r="K23" s="407"/>
      <c r="L23" s="407"/>
      <c r="M23" s="407"/>
      <c r="N23" s="407"/>
      <c r="O23" s="407"/>
      <c r="P23" s="407"/>
      <c r="Q23" s="407"/>
      <c r="R23" s="363"/>
      <c r="S23" s="1"/>
    </row>
    <row r="24" spans="1:19" s="318" customFormat="1" ht="15" customHeight="1" thickBot="1" x14ac:dyDescent="0.45">
      <c r="A24" s="555" t="s">
        <v>461</v>
      </c>
      <c r="B24" s="556"/>
      <c r="C24" s="575"/>
      <c r="D24" s="319">
        <f>R22</f>
        <v>0</v>
      </c>
      <c r="E24" s="407"/>
      <c r="F24" s="407"/>
      <c r="G24" s="407"/>
      <c r="H24" s="407"/>
      <c r="I24" s="407"/>
      <c r="J24" s="407"/>
      <c r="K24" s="407"/>
      <c r="L24" s="407"/>
      <c r="M24" s="407"/>
      <c r="N24" s="407"/>
      <c r="O24" s="407"/>
      <c r="P24" s="407"/>
      <c r="Q24" s="407"/>
      <c r="R24" s="363"/>
      <c r="S24" s="1"/>
    </row>
    <row r="25" spans="1:19" x14ac:dyDescent="0.35">
      <c r="A25" s="46"/>
      <c r="R25" s="295"/>
    </row>
    <row r="26" spans="1:19" ht="13.9" x14ac:dyDescent="0.4">
      <c r="A26" s="324" t="s">
        <v>49</v>
      </c>
      <c r="B26" s="407"/>
      <c r="R26" s="295"/>
    </row>
    <row r="27" spans="1:19" ht="13.9" x14ac:dyDescent="0.4">
      <c r="A27" s="325" t="s">
        <v>101</v>
      </c>
      <c r="B27" s="326">
        <f>+IF('Participating State'!$B$17="Yes",'Participating State'!B8,0)</f>
        <v>0</v>
      </c>
      <c r="R27" s="295"/>
    </row>
    <row r="28" spans="1:19" ht="13.9" x14ac:dyDescent="0.4">
      <c r="A28" s="325" t="s">
        <v>46</v>
      </c>
      <c r="B28" s="326">
        <f>+IF('Participating State'!$B$17="Yes",'Participating State'!B9,0)</f>
        <v>0</v>
      </c>
      <c r="R28" s="295"/>
    </row>
    <row r="29" spans="1:19" ht="13.9" x14ac:dyDescent="0.4">
      <c r="A29" s="325" t="s">
        <v>47</v>
      </c>
      <c r="B29" s="174">
        <f>B28-B27</f>
        <v>0</v>
      </c>
      <c r="R29" s="295"/>
    </row>
    <row r="30" spans="1:19" ht="13.9" x14ac:dyDescent="0.4">
      <c r="A30" s="325" t="s">
        <v>85</v>
      </c>
      <c r="B30" s="174">
        <f>IFERROR(B29/B27,0)</f>
        <v>0</v>
      </c>
      <c r="R30" s="295"/>
    </row>
    <row r="31" spans="1:19" ht="13.9" x14ac:dyDescent="0.4">
      <c r="A31" s="325" t="s">
        <v>48</v>
      </c>
      <c r="B31" s="174">
        <f>B30+1</f>
        <v>1</v>
      </c>
      <c r="R31" s="295"/>
    </row>
    <row r="32" spans="1:19" x14ac:dyDescent="0.35">
      <c r="A32" s="46"/>
      <c r="R32" s="295"/>
    </row>
    <row r="33" spans="1:18" x14ac:dyDescent="0.35">
      <c r="A33" s="405" t="s">
        <v>27</v>
      </c>
      <c r="C33" s="364">
        <v>0</v>
      </c>
      <c r="R33" s="295"/>
    </row>
    <row r="34" spans="1:18" x14ac:dyDescent="0.35">
      <c r="A34" s="405" t="s">
        <v>43</v>
      </c>
      <c r="C34" s="361">
        <v>0</v>
      </c>
      <c r="R34" s="295"/>
    </row>
    <row r="35" spans="1:18" ht="13.9" thickBot="1" x14ac:dyDescent="0.4">
      <c r="A35" s="354" t="s">
        <v>29</v>
      </c>
      <c r="B35" s="333"/>
      <c r="C35" s="333"/>
      <c r="D35" s="38">
        <v>0</v>
      </c>
      <c r="E35" s="333"/>
      <c r="F35" s="38">
        <v>0</v>
      </c>
      <c r="G35" s="333"/>
      <c r="H35" s="38">
        <v>0</v>
      </c>
      <c r="I35" s="333"/>
      <c r="J35" s="38">
        <v>0</v>
      </c>
      <c r="K35" s="333"/>
      <c r="L35" s="38">
        <v>0</v>
      </c>
      <c r="M35" s="333"/>
      <c r="N35" s="38">
        <v>0</v>
      </c>
      <c r="O35" s="333"/>
      <c r="P35" s="38">
        <v>0</v>
      </c>
      <c r="Q35" s="333"/>
      <c r="R35" s="334"/>
    </row>
    <row r="37" spans="1:18" ht="62.25" customHeight="1" x14ac:dyDescent="0.35">
      <c r="A37" s="571" t="s">
        <v>422</v>
      </c>
      <c r="B37" s="571"/>
      <c r="C37" s="571"/>
      <c r="D37" s="571"/>
      <c r="E37" s="571"/>
      <c r="F37" s="571"/>
      <c r="G37" s="571"/>
      <c r="H37" s="571"/>
      <c r="I37" s="571"/>
      <c r="J37" s="571"/>
      <c r="K37" s="571"/>
      <c r="L37" s="571"/>
      <c r="M37" s="571"/>
      <c r="N37" s="571"/>
      <c r="O37" s="571"/>
      <c r="P37" s="571"/>
      <c r="Q37" s="571"/>
      <c r="R37" s="571"/>
    </row>
  </sheetData>
  <mergeCells count="32">
    <mergeCell ref="A1:R1"/>
    <mergeCell ref="A21:C21"/>
    <mergeCell ref="A22:C22"/>
    <mergeCell ref="A24:C24"/>
    <mergeCell ref="A37:R37"/>
    <mergeCell ref="A15:C15"/>
    <mergeCell ref="A16:C16"/>
    <mergeCell ref="A17:C17"/>
    <mergeCell ref="A18:C18"/>
    <mergeCell ref="A19:C19"/>
    <mergeCell ref="A20:C20"/>
    <mergeCell ref="L11:M11"/>
    <mergeCell ref="N11:O11"/>
    <mergeCell ref="P11:Q11"/>
    <mergeCell ref="A12:C12"/>
    <mergeCell ref="A13:C13"/>
    <mergeCell ref="H11:I11"/>
    <mergeCell ref="J11:K11"/>
    <mergeCell ref="A14:C14"/>
    <mergeCell ref="A10:C10"/>
    <mergeCell ref="A11:C11"/>
    <mergeCell ref="D11:E11"/>
    <mergeCell ref="F11:G11"/>
    <mergeCell ref="A3:R3"/>
    <mergeCell ref="A6:R6"/>
    <mergeCell ref="D8:E8"/>
    <mergeCell ref="F8:G8"/>
    <mergeCell ref="H8:I8"/>
    <mergeCell ref="J8:K8"/>
    <mergeCell ref="L8:M8"/>
    <mergeCell ref="N8:O8"/>
    <mergeCell ref="P8:Q8"/>
  </mergeCells>
  <pageMargins left="0.25" right="0.25" top="0.75" bottom="0.75" header="0.3" footer="0.3"/>
  <pageSetup paperSize="5" scale="45" fitToHeight="0" orientation="landscape" r:id="rId1"/>
  <headerFooter>
    <oddFooter>&amp;L&amp;F&amp;C&amp;A&amp;Rpage &amp;P of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P54"/>
  <sheetViews>
    <sheetView zoomScale="85" zoomScaleNormal="85" workbookViewId="0">
      <selection activeCell="B7" sqref="B7"/>
    </sheetView>
  </sheetViews>
  <sheetFormatPr defaultColWidth="8.86328125" defaultRowHeight="14.25" x14ac:dyDescent="0.45"/>
  <cols>
    <col min="1" max="1" width="69.59765625" bestFit="1" customWidth="1"/>
    <col min="2" max="2" width="14.59765625" bestFit="1" customWidth="1"/>
    <col min="3" max="3" width="9.1328125" customWidth="1"/>
    <col min="4" max="9" width="10.3984375" bestFit="1" customWidth="1"/>
    <col min="10" max="15" width="12.1328125" bestFit="1" customWidth="1"/>
  </cols>
  <sheetData>
    <row r="1" spans="1:16" ht="15.4" x14ac:dyDescent="0.45">
      <c r="A1" s="456" t="s">
        <v>429</v>
      </c>
      <c r="B1" s="456"/>
      <c r="C1" s="456"/>
      <c r="D1" s="456"/>
      <c r="E1" s="456"/>
      <c r="F1" s="456"/>
      <c r="G1" s="456"/>
      <c r="H1" s="456"/>
      <c r="I1" s="456"/>
      <c r="J1" s="456"/>
      <c r="K1" s="456"/>
      <c r="L1" s="456"/>
      <c r="M1" s="456"/>
      <c r="N1" s="456"/>
      <c r="O1" s="456"/>
      <c r="P1" s="456"/>
    </row>
    <row r="2" spans="1:16" s="421" customFormat="1" ht="15.4" x14ac:dyDescent="0.45">
      <c r="A2" s="420"/>
      <c r="B2" s="420"/>
      <c r="C2" s="420"/>
      <c r="D2" s="420"/>
      <c r="E2" s="420"/>
      <c r="F2" s="420"/>
      <c r="G2" s="420"/>
      <c r="H2" s="420"/>
      <c r="I2" s="420"/>
      <c r="J2" s="420"/>
      <c r="K2" s="420"/>
      <c r="L2" s="420"/>
      <c r="M2" s="420"/>
      <c r="N2" s="420"/>
      <c r="O2" s="420"/>
      <c r="P2" s="420"/>
    </row>
    <row r="3" spans="1:16" s="421" customFormat="1" ht="17.649999999999999" x14ac:dyDescent="0.5">
      <c r="A3" s="460" t="s">
        <v>411</v>
      </c>
      <c r="B3" s="461"/>
      <c r="C3" s="461"/>
      <c r="D3" s="461"/>
      <c r="E3" s="461"/>
      <c r="F3" s="461"/>
      <c r="G3" s="461"/>
      <c r="H3" s="461"/>
      <c r="I3" s="461"/>
      <c r="J3" s="461"/>
      <c r="K3" s="461"/>
      <c r="L3" s="461"/>
      <c r="M3" s="461"/>
      <c r="N3" s="461"/>
      <c r="O3" s="461"/>
      <c r="P3" s="461"/>
    </row>
    <row r="5" spans="1:16" x14ac:dyDescent="0.45">
      <c r="C5" s="592" t="s">
        <v>9</v>
      </c>
      <c r="D5" s="592"/>
      <c r="E5" s="592" t="s">
        <v>10</v>
      </c>
      <c r="F5" s="592"/>
      <c r="G5" s="592" t="s">
        <v>11</v>
      </c>
      <c r="H5" s="592"/>
      <c r="I5" s="592" t="s">
        <v>12</v>
      </c>
      <c r="J5" s="592"/>
      <c r="K5" s="592" t="s">
        <v>13</v>
      </c>
      <c r="L5" s="592"/>
      <c r="M5" s="592" t="s">
        <v>14</v>
      </c>
      <c r="N5" s="592"/>
      <c r="O5" s="592" t="s">
        <v>15</v>
      </c>
      <c r="P5" s="592"/>
    </row>
    <row r="6" spans="1:16" x14ac:dyDescent="0.45">
      <c r="A6" s="411" t="s">
        <v>392</v>
      </c>
      <c r="B6" s="410">
        <v>0</v>
      </c>
      <c r="C6" s="181">
        <v>0</v>
      </c>
      <c r="D6" s="182">
        <v>249999</v>
      </c>
      <c r="E6" s="183">
        <v>250000</v>
      </c>
      <c r="F6" s="182">
        <v>399999</v>
      </c>
      <c r="G6" s="183">
        <v>400000</v>
      </c>
      <c r="H6" s="182">
        <v>899999</v>
      </c>
      <c r="I6" s="183">
        <v>900000</v>
      </c>
      <c r="J6" s="182">
        <v>1349999</v>
      </c>
      <c r="K6" s="183">
        <v>1350000</v>
      </c>
      <c r="L6" s="182">
        <v>1799999</v>
      </c>
      <c r="M6" s="183">
        <v>1800000</v>
      </c>
      <c r="N6" s="182">
        <v>3999999</v>
      </c>
      <c r="O6" s="183">
        <v>4000000</v>
      </c>
      <c r="P6" s="455" t="s">
        <v>104</v>
      </c>
    </row>
    <row r="7" spans="1:16" x14ac:dyDescent="0.45">
      <c r="A7" s="411" t="s">
        <v>49</v>
      </c>
      <c r="B7" s="63"/>
      <c r="C7" s="593">
        <f>+IF($B$6&lt;=D6,$B$6,0)</f>
        <v>0</v>
      </c>
      <c r="D7" s="593"/>
      <c r="E7" s="593">
        <f>+IF(AND($B$6&gt;=E6,$B$6&lt;=F6),$B$6,0)</f>
        <v>0</v>
      </c>
      <c r="F7" s="593"/>
      <c r="G7" s="593">
        <f>+IF(AND($B$6&gt;=G6,$B$6&lt;=H6),$B$6,0)</f>
        <v>0</v>
      </c>
      <c r="H7" s="593"/>
      <c r="I7" s="593">
        <f>+IF(AND($B$6&gt;=I6,$B$6&lt;=J6),$B$6,0)</f>
        <v>0</v>
      </c>
      <c r="J7" s="593"/>
      <c r="K7" s="593">
        <f t="shared" ref="K7" si="0">+IF(AND($B$6&gt;=K6,$B$6&lt;=L6),$B$6,0)</f>
        <v>0</v>
      </c>
      <c r="L7" s="593"/>
      <c r="M7" s="593">
        <f t="shared" ref="M7" si="1">+IF(AND($B$6&gt;=M6,$B$6&lt;=N6),$B$6,0)</f>
        <v>0</v>
      </c>
      <c r="N7" s="593"/>
      <c r="O7" s="593">
        <f>+IF($B$6&gt;=O6,$B$6,0)</f>
        <v>0</v>
      </c>
      <c r="P7" s="593"/>
    </row>
    <row r="8" spans="1:16" x14ac:dyDescent="0.45">
      <c r="A8" s="413" t="s">
        <v>101</v>
      </c>
      <c r="B8" s="426">
        <v>0</v>
      </c>
    </row>
    <row r="9" spans="1:16" x14ac:dyDescent="0.45">
      <c r="A9" s="413" t="s">
        <v>46</v>
      </c>
      <c r="B9" s="414">
        <v>0</v>
      </c>
    </row>
    <row r="10" spans="1:16" x14ac:dyDescent="0.45">
      <c r="A10" s="413" t="s">
        <v>47</v>
      </c>
      <c r="B10" s="415">
        <f>B9-B8</f>
        <v>0</v>
      </c>
    </row>
    <row r="11" spans="1:16" x14ac:dyDescent="0.45">
      <c r="A11" s="413" t="s">
        <v>85</v>
      </c>
      <c r="B11" s="415">
        <f>IFERROR(B10/B8,0)</f>
        <v>0</v>
      </c>
    </row>
    <row r="12" spans="1:16" x14ac:dyDescent="0.45">
      <c r="A12" s="413" t="s">
        <v>48</v>
      </c>
      <c r="B12" s="416">
        <f>B11+1</f>
        <v>1</v>
      </c>
    </row>
    <row r="13" spans="1:16" x14ac:dyDescent="0.45">
      <c r="A13" s="401"/>
      <c r="B13" s="409"/>
    </row>
    <row r="14" spans="1:16" x14ac:dyDescent="0.45">
      <c r="A14" s="411" t="s">
        <v>391</v>
      </c>
      <c r="B14" s="418" t="s">
        <v>405</v>
      </c>
    </row>
    <row r="15" spans="1:16" x14ac:dyDescent="0.45">
      <c r="A15" s="413" t="s">
        <v>385</v>
      </c>
      <c r="B15" s="410" t="s">
        <v>386</v>
      </c>
    </row>
    <row r="16" spans="1:16" x14ac:dyDescent="0.45">
      <c r="A16" s="413" t="s">
        <v>388</v>
      </c>
      <c r="B16" s="410" t="s">
        <v>386</v>
      </c>
    </row>
    <row r="17" spans="1:6" x14ac:dyDescent="0.45">
      <c r="A17" s="413" t="s">
        <v>389</v>
      </c>
      <c r="B17" s="410" t="s">
        <v>386</v>
      </c>
    </row>
    <row r="18" spans="1:6" x14ac:dyDescent="0.45">
      <c r="A18" s="413" t="s">
        <v>406</v>
      </c>
      <c r="B18" s="410"/>
      <c r="C18" t="s">
        <v>407</v>
      </c>
    </row>
    <row r="20" spans="1:6" ht="27.75" x14ac:dyDescent="0.45">
      <c r="A20" s="411" t="s">
        <v>397</v>
      </c>
      <c r="B20" s="417" t="s">
        <v>401</v>
      </c>
      <c r="C20" s="417" t="s">
        <v>402</v>
      </c>
      <c r="D20" s="417" t="s">
        <v>410</v>
      </c>
      <c r="E20" s="417" t="s">
        <v>403</v>
      </c>
      <c r="F20" s="417" t="s">
        <v>404</v>
      </c>
    </row>
    <row r="21" spans="1:6" x14ac:dyDescent="0.45">
      <c r="A21" s="412" t="s">
        <v>408</v>
      </c>
      <c r="B21" s="410">
        <v>7500</v>
      </c>
      <c r="C21" s="410">
        <v>3000</v>
      </c>
      <c r="D21" s="410">
        <v>3000</v>
      </c>
      <c r="E21" s="410">
        <v>3000</v>
      </c>
      <c r="F21" s="410">
        <v>3000</v>
      </c>
    </row>
    <row r="22" spans="1:6" x14ac:dyDescent="0.45">
      <c r="A22" s="412" t="s">
        <v>409</v>
      </c>
      <c r="B22" s="410">
        <v>4000</v>
      </c>
      <c r="C22" s="410">
        <v>2000</v>
      </c>
      <c r="D22" s="410">
        <v>2000</v>
      </c>
      <c r="E22" s="410">
        <v>2000</v>
      </c>
      <c r="F22" s="410">
        <v>2000</v>
      </c>
    </row>
    <row r="51" spans="4:4" x14ac:dyDescent="0.45">
      <c r="D51" s="402"/>
    </row>
    <row r="52" spans="4:4" x14ac:dyDescent="0.45">
      <c r="D52" s="402" t="s">
        <v>386</v>
      </c>
    </row>
    <row r="53" spans="4:4" x14ac:dyDescent="0.45">
      <c r="D53" s="402" t="s">
        <v>387</v>
      </c>
    </row>
    <row r="54" spans="4:4" x14ac:dyDescent="0.45">
      <c r="D54" s="402"/>
    </row>
  </sheetData>
  <mergeCells count="16">
    <mergeCell ref="A1:P1"/>
    <mergeCell ref="A3:P3"/>
    <mergeCell ref="O5:P5"/>
    <mergeCell ref="C7:D7"/>
    <mergeCell ref="E7:F7"/>
    <mergeCell ref="G7:H7"/>
    <mergeCell ref="I7:J7"/>
    <mergeCell ref="K7:L7"/>
    <mergeCell ref="M7:N7"/>
    <mergeCell ref="O7:P7"/>
    <mergeCell ref="C5:D5"/>
    <mergeCell ref="E5:F5"/>
    <mergeCell ref="G5:H5"/>
    <mergeCell ref="I5:J5"/>
    <mergeCell ref="K5:L5"/>
    <mergeCell ref="M5:N5"/>
  </mergeCells>
  <dataValidations disablePrompts="1" count="1">
    <dataValidation type="list" allowBlank="1" showInputMessage="1" showErrorMessage="1" sqref="B15:B18" xr:uid="{00000000-0002-0000-1C00-000000000000}">
      <formula1>$D$52:$D$53</formula1>
    </dataValidation>
  </dataValidations>
  <pageMargins left="0.25" right="0.25" top="0.75" bottom="0.75" header="0.3" footer="0.3"/>
  <pageSetup scale="56" fitToHeight="0" orientation="landscape" r:id="rId1"/>
  <headerFooter>
    <oddFooter>&amp;L&amp;F&amp;C&amp;A&amp;Rpage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8"/>
  <sheetViews>
    <sheetView zoomScale="85" zoomScaleNormal="85" workbookViewId="0">
      <selection activeCell="A47" sqref="A47:XFD47"/>
    </sheetView>
  </sheetViews>
  <sheetFormatPr defaultColWidth="8.86328125" defaultRowHeight="13.5" x14ac:dyDescent="0.35"/>
  <cols>
    <col min="1" max="1" width="58.1328125" style="77" customWidth="1"/>
    <col min="2" max="2" width="48.3984375" style="77" customWidth="1"/>
    <col min="3" max="3" width="19.3984375" style="77" bestFit="1" customWidth="1"/>
    <col min="4" max="5" width="15.59765625" style="77" bestFit="1" customWidth="1"/>
    <col min="6" max="16384" width="8.86328125" style="77"/>
  </cols>
  <sheetData>
    <row r="1" spans="1:7" ht="15" x14ac:dyDescent="0.4">
      <c r="A1" s="456" t="s">
        <v>429</v>
      </c>
      <c r="B1" s="456"/>
      <c r="C1" s="419"/>
      <c r="D1" s="419"/>
      <c r="E1" s="419"/>
      <c r="F1" s="419"/>
      <c r="G1" s="419"/>
    </row>
    <row r="2" spans="1:7" ht="13.9" thickBot="1" x14ac:dyDescent="0.4"/>
    <row r="3" spans="1:7" ht="18" thickBot="1" x14ac:dyDescent="0.55000000000000004">
      <c r="A3" s="494" t="s">
        <v>285</v>
      </c>
      <c r="B3" s="495"/>
    </row>
    <row r="4" spans="1:7" ht="13.9" thickBot="1" x14ac:dyDescent="0.4"/>
    <row r="5" spans="1:7" ht="18" thickBot="1" x14ac:dyDescent="0.55000000000000004">
      <c r="A5" s="490" t="s">
        <v>236</v>
      </c>
      <c r="B5" s="491"/>
    </row>
    <row r="6" spans="1:7" ht="15.4" thickBot="1" x14ac:dyDescent="0.45">
      <c r="A6" s="91" t="s">
        <v>50</v>
      </c>
      <c r="B6" s="71" t="s">
        <v>51</v>
      </c>
    </row>
    <row r="7" spans="1:7" ht="15" x14ac:dyDescent="0.4">
      <c r="A7" s="92" t="s">
        <v>86</v>
      </c>
      <c r="B7" s="196">
        <f>'F-2 Claims Svcs Ops Costs'!Z13</f>
        <v>11174658.026633091</v>
      </c>
      <c r="D7" s="203"/>
    </row>
    <row r="8" spans="1:7" ht="15" x14ac:dyDescent="0.4">
      <c r="A8" s="93" t="s">
        <v>87</v>
      </c>
      <c r="B8" s="196">
        <f>'F-2 Claims Svcs Ops Costs'!Z14</f>
        <v>8186938.4924558476</v>
      </c>
      <c r="D8" s="203"/>
    </row>
    <row r="9" spans="1:7" ht="15" x14ac:dyDescent="0.4">
      <c r="A9" s="93" t="s">
        <v>88</v>
      </c>
      <c r="B9" s="196">
        <f>'F-2 Claims Svcs Ops Costs'!Z15</f>
        <v>8248700.8999292627</v>
      </c>
      <c r="D9" s="203"/>
    </row>
    <row r="10" spans="1:7" ht="15" x14ac:dyDescent="0.4">
      <c r="A10" s="93" t="s">
        <v>89</v>
      </c>
      <c r="B10" s="196">
        <f>'F-2 Claims Svcs Ops Costs'!Z16</f>
        <v>8313453.2744125724</v>
      </c>
      <c r="D10" s="203"/>
      <c r="E10" s="203"/>
    </row>
    <row r="11" spans="1:7" ht="3" customHeight="1" x14ac:dyDescent="0.4">
      <c r="A11" s="95"/>
      <c r="B11" s="73"/>
    </row>
    <row r="12" spans="1:7" ht="15" x14ac:dyDescent="0.4">
      <c r="A12" s="96" t="s">
        <v>98</v>
      </c>
      <c r="B12" s="204">
        <f>SUM(B7:B11)</f>
        <v>35923750.693430774</v>
      </c>
    </row>
    <row r="13" spans="1:7" ht="3" customHeight="1" x14ac:dyDescent="0.4">
      <c r="A13" s="95"/>
      <c r="B13" s="73"/>
    </row>
    <row r="14" spans="1:7" ht="15" x14ac:dyDescent="0.4">
      <c r="A14" s="93" t="s">
        <v>90</v>
      </c>
      <c r="B14" s="196">
        <f>'F-2 Claims Svcs Ops Costs'!Z17</f>
        <v>8542245.9460701458</v>
      </c>
      <c r="D14" s="203"/>
    </row>
    <row r="15" spans="1:7" ht="15" x14ac:dyDescent="0.4">
      <c r="A15" s="93" t="s">
        <v>91</v>
      </c>
      <c r="B15" s="198">
        <f>'F-2 Claims Svcs Ops Costs'!Z18</f>
        <v>8518323.5139175151</v>
      </c>
      <c r="D15" s="203"/>
    </row>
    <row r="16" spans="1:7" ht="15" x14ac:dyDescent="0.4">
      <c r="A16" s="93" t="s">
        <v>92</v>
      </c>
      <c r="B16" s="198">
        <f>'F-2 Claims Svcs Ops Costs'!Z19</f>
        <v>8599876.1686125286</v>
      </c>
      <c r="D16" s="203"/>
    </row>
    <row r="17" spans="1:5" ht="15" x14ac:dyDescent="0.4">
      <c r="A17" s="159" t="s">
        <v>93</v>
      </c>
      <c r="B17" s="198">
        <f>'F-2 Claims Svcs Ops Costs'!Z20</f>
        <v>8672754.9915570356</v>
      </c>
      <c r="D17" s="203"/>
    </row>
    <row r="18" spans="1:5" ht="15" x14ac:dyDescent="0.4">
      <c r="A18" s="159" t="s">
        <v>94</v>
      </c>
      <c r="B18" s="198">
        <f>'F-2 Claims Svcs Ops Costs'!Z21</f>
        <v>8917471.3557662964</v>
      </c>
      <c r="D18" s="203"/>
    </row>
    <row r="19" spans="1:5" ht="3" customHeight="1" x14ac:dyDescent="0.4">
      <c r="A19" s="95"/>
      <c r="B19" s="73"/>
    </row>
    <row r="20" spans="1:5" ht="15" x14ac:dyDescent="0.4">
      <c r="A20" s="96" t="s">
        <v>98</v>
      </c>
      <c r="B20" s="197">
        <f>SUM(B14:B19)</f>
        <v>43250671.975923523</v>
      </c>
      <c r="E20" s="203"/>
    </row>
    <row r="21" spans="1:5" ht="3" customHeight="1" x14ac:dyDescent="0.4">
      <c r="A21" s="95"/>
      <c r="B21" s="73"/>
    </row>
    <row r="22" spans="1:5" ht="15.4" thickBot="1" x14ac:dyDescent="0.45">
      <c r="A22" s="74" t="s">
        <v>99</v>
      </c>
      <c r="B22" s="366">
        <f>B20+B12</f>
        <v>79174422.66935429</v>
      </c>
      <c r="C22" s="253">
        <f>'F-2 Claims Svcs Ops Costs'!C24</f>
        <v>79174422.66935429</v>
      </c>
      <c r="D22" s="367" t="s">
        <v>381</v>
      </c>
    </row>
    <row r="23" spans="1:5" ht="14.25" customHeight="1" x14ac:dyDescent="0.35"/>
    <row r="24" spans="1:5" ht="14.65" customHeight="1" x14ac:dyDescent="0.4">
      <c r="A24" s="492" t="s">
        <v>303</v>
      </c>
      <c r="B24" s="493"/>
    </row>
    <row r="25" spans="1:5" ht="18" customHeight="1" thickBot="1" x14ac:dyDescent="0.5">
      <c r="A25" s="496"/>
      <c r="B25" s="497"/>
    </row>
    <row r="26" spans="1:5" ht="18" thickBot="1" x14ac:dyDescent="0.55000000000000004">
      <c r="A26" s="490" t="s">
        <v>237</v>
      </c>
      <c r="B26" s="491"/>
    </row>
    <row r="27" spans="1:5" ht="15.4" thickBot="1" x14ac:dyDescent="0.45">
      <c r="A27" s="91" t="s">
        <v>50</v>
      </c>
      <c r="B27" s="71" t="s">
        <v>51</v>
      </c>
    </row>
    <row r="28" spans="1:5" ht="15" x14ac:dyDescent="0.4">
      <c r="A28" s="92" t="s">
        <v>67</v>
      </c>
      <c r="B28" s="196">
        <f>'G-2 Claims Svcs Ops Costs'!Z13</f>
        <v>326835.96000000002</v>
      </c>
    </row>
    <row r="29" spans="1:5" ht="15" x14ac:dyDescent="0.4">
      <c r="A29" s="93" t="s">
        <v>68</v>
      </c>
      <c r="B29" s="196">
        <f>'G-2 Claims Svcs Ops Costs'!Z14</f>
        <v>319281.72000000003</v>
      </c>
    </row>
    <row r="30" spans="1:5" ht="15" x14ac:dyDescent="0.4">
      <c r="A30" s="93" t="s">
        <v>69</v>
      </c>
      <c r="B30" s="196">
        <f>'G-2 Claims Svcs Ops Costs'!Z15</f>
        <v>323756.16000000003</v>
      </c>
    </row>
    <row r="31" spans="1:5" ht="15" x14ac:dyDescent="0.4">
      <c r="A31" s="93" t="s">
        <v>70</v>
      </c>
      <c r="B31" s="196">
        <f>'G-2 Claims Svcs Ops Costs'!Z16</f>
        <v>328378.44</v>
      </c>
    </row>
    <row r="32" spans="1:5" ht="3" customHeight="1" x14ac:dyDescent="0.4">
      <c r="A32" s="95"/>
      <c r="B32" s="73"/>
    </row>
    <row r="33" spans="1:4" ht="15" x14ac:dyDescent="0.4">
      <c r="A33" s="96" t="s">
        <v>331</v>
      </c>
      <c r="B33" s="204">
        <f>SUM(B28:B32)</f>
        <v>1298252.28</v>
      </c>
    </row>
    <row r="34" spans="1:4" ht="3" customHeight="1" x14ac:dyDescent="0.4">
      <c r="A34" s="95"/>
      <c r="B34" s="73"/>
    </row>
    <row r="35" spans="1:4" ht="15" x14ac:dyDescent="0.4">
      <c r="A35" s="93" t="s">
        <v>71</v>
      </c>
      <c r="B35" s="198">
        <f>'G-2 Claims Svcs Ops Costs'!Z17</f>
        <v>333893.64</v>
      </c>
    </row>
    <row r="36" spans="1:4" ht="15" x14ac:dyDescent="0.4">
      <c r="A36" s="93" t="s">
        <v>72</v>
      </c>
      <c r="B36" s="198">
        <f>'G-2 Claims Svcs Ops Costs'!Z18</f>
        <v>339573.48</v>
      </c>
    </row>
    <row r="37" spans="1:4" ht="15" x14ac:dyDescent="0.4">
      <c r="A37" s="93" t="s">
        <v>73</v>
      </c>
      <c r="B37" s="198">
        <f>'G-2 Claims Svcs Ops Costs'!Z19</f>
        <v>345343.32</v>
      </c>
    </row>
    <row r="38" spans="1:4" ht="15" x14ac:dyDescent="0.4">
      <c r="A38" s="159" t="s">
        <v>74</v>
      </c>
      <c r="B38" s="198">
        <f>'G-2 Claims Svcs Ops Costs'!Z20</f>
        <v>351233.27999999997</v>
      </c>
    </row>
    <row r="39" spans="1:4" ht="15" x14ac:dyDescent="0.4">
      <c r="A39" s="159" t="s">
        <v>75</v>
      </c>
      <c r="B39" s="198">
        <f>'G-2 Claims Svcs Ops Costs'!Z21</f>
        <v>387532.68</v>
      </c>
    </row>
    <row r="40" spans="1:4" ht="3" customHeight="1" x14ac:dyDescent="0.4">
      <c r="A40" s="95"/>
      <c r="B40" s="73"/>
    </row>
    <row r="41" spans="1:4" ht="15" x14ac:dyDescent="0.4">
      <c r="A41" s="96" t="s">
        <v>331</v>
      </c>
      <c r="B41" s="204">
        <f>SUM(B35:B40)</f>
        <v>1757576.4</v>
      </c>
    </row>
    <row r="42" spans="1:4" ht="3" customHeight="1" x14ac:dyDescent="0.4">
      <c r="A42" s="95"/>
      <c r="B42" s="73"/>
    </row>
    <row r="43" spans="1:4" ht="15.4" thickBot="1" x14ac:dyDescent="0.45">
      <c r="A43" s="74" t="s">
        <v>332</v>
      </c>
      <c r="B43" s="366">
        <f>B41+B33</f>
        <v>3055828.6799999997</v>
      </c>
      <c r="C43" s="253">
        <f>'G-2 Claims Svcs Ops Costs'!C24</f>
        <v>3055828.6799999997</v>
      </c>
      <c r="D43" s="367" t="s">
        <v>381</v>
      </c>
    </row>
    <row r="44" spans="1:4" ht="14.65" customHeight="1" x14ac:dyDescent="0.4">
      <c r="A44" s="498"/>
      <c r="B44" s="499"/>
    </row>
    <row r="45" spans="1:4" ht="14.65" customHeight="1" x14ac:dyDescent="0.4">
      <c r="A45" s="492" t="s">
        <v>304</v>
      </c>
      <c r="B45" s="493"/>
    </row>
    <row r="46" spans="1:4" ht="13.9" thickBot="1" x14ac:dyDescent="0.4"/>
    <row r="47" spans="1:4" ht="18" thickBot="1" x14ac:dyDescent="0.55000000000000004">
      <c r="A47" s="490" t="s">
        <v>241</v>
      </c>
      <c r="B47" s="491"/>
    </row>
    <row r="48" spans="1:4" ht="15.4" thickBot="1" x14ac:dyDescent="0.45">
      <c r="A48" s="91" t="s">
        <v>50</v>
      </c>
      <c r="B48" s="71" t="s">
        <v>51</v>
      </c>
    </row>
    <row r="49" spans="1:4" ht="15" x14ac:dyDescent="0.4">
      <c r="A49" s="92" t="s">
        <v>76</v>
      </c>
      <c r="B49" s="72">
        <f>'H-2 Claims Svcs Ops Costs'!Z13</f>
        <v>969587.28</v>
      </c>
    </row>
    <row r="50" spans="1:4" ht="15" x14ac:dyDescent="0.4">
      <c r="A50" s="93" t="s">
        <v>77</v>
      </c>
      <c r="B50" s="72">
        <f>'H-2 Claims Svcs Ops Costs'!Z14</f>
        <v>983287.92</v>
      </c>
    </row>
    <row r="51" spans="1:4" ht="15" x14ac:dyDescent="0.4">
      <c r="A51" s="93" t="s">
        <v>78</v>
      </c>
      <c r="B51" s="72">
        <f>'H-2 Claims Svcs Ops Costs'!Z15</f>
        <v>997106.39999999991</v>
      </c>
    </row>
    <row r="52" spans="1:4" ht="15" x14ac:dyDescent="0.4">
      <c r="A52" s="93" t="s">
        <v>79</v>
      </c>
      <c r="B52" s="72">
        <f>'H-2 Claims Svcs Ops Costs'!Z16</f>
        <v>1011176.64</v>
      </c>
    </row>
    <row r="53" spans="1:4" ht="3" customHeight="1" x14ac:dyDescent="0.4">
      <c r="A53" s="95"/>
      <c r="B53" s="73"/>
    </row>
    <row r="54" spans="1:4" ht="15" x14ac:dyDescent="0.4">
      <c r="A54" s="96" t="s">
        <v>333</v>
      </c>
      <c r="B54" s="149">
        <f>SUM(B49:B53)</f>
        <v>3961158.24</v>
      </c>
    </row>
    <row r="55" spans="1:4" ht="3" customHeight="1" x14ac:dyDescent="0.4">
      <c r="A55" s="95"/>
      <c r="B55" s="73"/>
    </row>
    <row r="56" spans="1:4" ht="15" x14ac:dyDescent="0.4">
      <c r="A56" s="93" t="s">
        <v>80</v>
      </c>
      <c r="B56" s="94">
        <f>'H-2 Claims Svcs Ops Costs'!Z17</f>
        <v>1028195.52</v>
      </c>
    </row>
    <row r="57" spans="1:4" ht="15" x14ac:dyDescent="0.4">
      <c r="A57" s="93" t="s">
        <v>81</v>
      </c>
      <c r="B57" s="94">
        <f>'H-2 Claims Svcs Ops Costs'!Z18</f>
        <v>1045731.6000000001</v>
      </c>
    </row>
    <row r="58" spans="1:4" ht="15" x14ac:dyDescent="0.4">
      <c r="A58" s="93" t="s">
        <v>82</v>
      </c>
      <c r="B58" s="94">
        <f>'H-2 Claims Svcs Ops Costs'!Z19</f>
        <v>1063566.8400000001</v>
      </c>
    </row>
    <row r="59" spans="1:4" ht="15" x14ac:dyDescent="0.4">
      <c r="A59" s="159" t="s">
        <v>83</v>
      </c>
      <c r="B59" s="94">
        <f>'H-2 Claims Svcs Ops Costs'!Z20</f>
        <v>1081726.44</v>
      </c>
    </row>
    <row r="60" spans="1:4" ht="15" x14ac:dyDescent="0.4">
      <c r="A60" s="159" t="s">
        <v>84</v>
      </c>
      <c r="B60" s="94">
        <f>'H-2 Claims Svcs Ops Costs'!Z21</f>
        <v>1101177.8400000001</v>
      </c>
    </row>
    <row r="61" spans="1:4" ht="3" customHeight="1" x14ac:dyDescent="0.4">
      <c r="A61" s="95"/>
      <c r="B61" s="73"/>
    </row>
    <row r="62" spans="1:4" ht="15" x14ac:dyDescent="0.4">
      <c r="A62" s="96" t="s">
        <v>333</v>
      </c>
      <c r="B62" s="147">
        <f>SUM(B56:B61)</f>
        <v>5320398.24</v>
      </c>
    </row>
    <row r="63" spans="1:4" ht="3" customHeight="1" x14ac:dyDescent="0.4">
      <c r="A63" s="95"/>
      <c r="B63" s="73"/>
    </row>
    <row r="64" spans="1:4" ht="15.4" thickBot="1" x14ac:dyDescent="0.45">
      <c r="A64" s="74" t="s">
        <v>334</v>
      </c>
      <c r="B64" s="148">
        <f>B62+B54</f>
        <v>9281556.4800000004</v>
      </c>
      <c r="C64" s="253">
        <f>'H-2 Claims Svcs Ops Costs'!C24</f>
        <v>9281556.4799999986</v>
      </c>
      <c r="D64" s="367" t="s">
        <v>381</v>
      </c>
    </row>
    <row r="65" spans="1:2" ht="15" x14ac:dyDescent="0.4">
      <c r="A65" s="75"/>
      <c r="B65" s="237"/>
    </row>
    <row r="66" spans="1:2" ht="18" customHeight="1" x14ac:dyDescent="0.4">
      <c r="A66" s="492" t="s">
        <v>305</v>
      </c>
      <c r="B66" s="493"/>
    </row>
    <row r="67" spans="1:2" ht="13.9" thickBot="1" x14ac:dyDescent="0.4"/>
    <row r="68" spans="1:2" ht="18" thickBot="1" x14ac:dyDescent="0.55000000000000004">
      <c r="A68" s="490" t="s">
        <v>342</v>
      </c>
      <c r="B68" s="491"/>
    </row>
    <row r="69" spans="1:2" ht="15.4" thickBot="1" x14ac:dyDescent="0.45">
      <c r="A69" s="91" t="s">
        <v>50</v>
      </c>
      <c r="B69" s="71" t="s">
        <v>51</v>
      </c>
    </row>
    <row r="70" spans="1:2" ht="15" x14ac:dyDescent="0.4">
      <c r="A70" s="92" t="s">
        <v>163</v>
      </c>
      <c r="B70" s="205">
        <f>'I-2 Claims Svcs Ops Costs'!Z13</f>
        <v>1183168.8232</v>
      </c>
    </row>
    <row r="71" spans="1:2" ht="15" x14ac:dyDescent="0.4">
      <c r="A71" s="93" t="s">
        <v>164</v>
      </c>
      <c r="B71" s="205">
        <f>'I-2 Claims Svcs Ops Costs'!Z14</f>
        <v>1200916.3555000001</v>
      </c>
    </row>
    <row r="72" spans="1:2" ht="15" x14ac:dyDescent="0.4">
      <c r="A72" s="93" t="s">
        <v>165</v>
      </c>
      <c r="B72" s="205">
        <f>'I-2 Claims Svcs Ops Costs'!Z15</f>
        <v>1218930.1007999999</v>
      </c>
    </row>
    <row r="73" spans="1:2" ht="15" x14ac:dyDescent="0.4">
      <c r="A73" s="93" t="s">
        <v>166</v>
      </c>
      <c r="B73" s="205">
        <f>'I-2 Claims Svcs Ops Costs'!Z16</f>
        <v>1237214.0523999999</v>
      </c>
    </row>
    <row r="74" spans="1:2" ht="3" customHeight="1" x14ac:dyDescent="0.4">
      <c r="A74" s="95"/>
      <c r="B74" s="73">
        <v>0</v>
      </c>
    </row>
    <row r="75" spans="1:2" ht="15" x14ac:dyDescent="0.4">
      <c r="A75" s="96" t="s">
        <v>343</v>
      </c>
      <c r="B75" s="149">
        <f>SUM(B70:B74)</f>
        <v>4840229.3319000006</v>
      </c>
    </row>
    <row r="76" spans="1:2" ht="3" customHeight="1" x14ac:dyDescent="0.4">
      <c r="A76" s="95"/>
      <c r="B76" s="73"/>
    </row>
    <row r="77" spans="1:2" ht="15" x14ac:dyDescent="0.4">
      <c r="A77" s="93" t="s">
        <v>167</v>
      </c>
      <c r="B77" s="206">
        <f>'I-2 Claims Svcs Ops Costs'!Z17</f>
        <v>1255772.2631000001</v>
      </c>
    </row>
    <row r="78" spans="1:2" ht="15" x14ac:dyDescent="0.4">
      <c r="A78" s="93" t="s">
        <v>168</v>
      </c>
      <c r="B78" s="206">
        <f>'I-2 Claims Svcs Ops Costs'!Z18</f>
        <v>1274608.8470999999</v>
      </c>
    </row>
    <row r="79" spans="1:2" ht="15" x14ac:dyDescent="0.4">
      <c r="A79" s="93" t="s">
        <v>169</v>
      </c>
      <c r="B79" s="206">
        <f>'I-2 Claims Svcs Ops Costs'!Z19</f>
        <v>1293727.9798000001</v>
      </c>
    </row>
    <row r="80" spans="1:2" ht="15" x14ac:dyDescent="0.4">
      <c r="A80" s="159" t="s">
        <v>170</v>
      </c>
      <c r="B80" s="206">
        <f>'I-2 Claims Svcs Ops Costs'!Z20</f>
        <v>1313133.8995000001</v>
      </c>
    </row>
    <row r="81" spans="1:4" ht="15" x14ac:dyDescent="0.4">
      <c r="A81" s="159" t="s">
        <v>171</v>
      </c>
      <c r="B81" s="206">
        <f>'I-2 Claims Svcs Ops Costs'!Z21</f>
        <v>1332830.9080000001</v>
      </c>
    </row>
    <row r="82" spans="1:4" ht="3" customHeight="1" x14ac:dyDescent="0.4">
      <c r="A82" s="95"/>
      <c r="B82" s="73"/>
    </row>
    <row r="83" spans="1:4" ht="15" x14ac:dyDescent="0.4">
      <c r="A83" s="96" t="s">
        <v>343</v>
      </c>
      <c r="B83" s="147">
        <f>SUM(B77:B82)</f>
        <v>6470073.8975</v>
      </c>
    </row>
    <row r="84" spans="1:4" ht="3" customHeight="1" x14ac:dyDescent="0.4">
      <c r="A84" s="95"/>
      <c r="B84" s="73"/>
    </row>
    <row r="85" spans="1:4" ht="15.4" thickBot="1" x14ac:dyDescent="0.45">
      <c r="A85" s="74" t="s">
        <v>344</v>
      </c>
      <c r="B85" s="148">
        <f>B83+B75</f>
        <v>11310303.229400001</v>
      </c>
      <c r="C85" s="253">
        <f>'I-2 Claims Svcs Ops Costs'!C24</f>
        <v>11310303.2294</v>
      </c>
      <c r="D85" s="367" t="s">
        <v>381</v>
      </c>
    </row>
    <row r="87" spans="1:4" ht="27" customHeight="1" x14ac:dyDescent="0.4">
      <c r="A87" s="492" t="s">
        <v>306</v>
      </c>
      <c r="B87" s="493"/>
    </row>
    <row r="88" spans="1:4" ht="13.9" thickBot="1" x14ac:dyDescent="0.4"/>
    <row r="89" spans="1:4" ht="18" thickBot="1" x14ac:dyDescent="0.55000000000000004">
      <c r="A89" s="490" t="s">
        <v>469</v>
      </c>
      <c r="B89" s="491"/>
    </row>
    <row r="90" spans="1:4" ht="15.4" thickBot="1" x14ac:dyDescent="0.45">
      <c r="A90" s="91" t="s">
        <v>50</v>
      </c>
      <c r="B90" s="71" t="s">
        <v>51</v>
      </c>
    </row>
    <row r="91" spans="1:4" ht="15" x14ac:dyDescent="0.4">
      <c r="A91" s="92" t="s">
        <v>470</v>
      </c>
      <c r="B91" s="205">
        <f>'M-2 Claims Svcs Ops Costs'!Z13</f>
        <v>0</v>
      </c>
    </row>
    <row r="92" spans="1:4" ht="15" x14ac:dyDescent="0.4">
      <c r="A92" s="93" t="s">
        <v>471</v>
      </c>
      <c r="B92" s="205">
        <f>'M-2 Claims Svcs Ops Costs'!Z14</f>
        <v>0</v>
      </c>
    </row>
    <row r="93" spans="1:4" ht="15" x14ac:dyDescent="0.4">
      <c r="A93" s="93" t="s">
        <v>472</v>
      </c>
      <c r="B93" s="205">
        <f>'M-2 Claims Svcs Ops Costs'!Z15</f>
        <v>0</v>
      </c>
    </row>
    <row r="94" spans="1:4" ht="15" x14ac:dyDescent="0.4">
      <c r="A94" s="93" t="s">
        <v>473</v>
      </c>
      <c r="B94" s="205">
        <f>'M-2 Claims Svcs Ops Costs'!Z16</f>
        <v>0</v>
      </c>
    </row>
    <row r="95" spans="1:4" ht="15" x14ac:dyDescent="0.4">
      <c r="A95" s="95"/>
      <c r="B95" s="73">
        <v>0</v>
      </c>
    </row>
    <row r="96" spans="1:4" ht="15" x14ac:dyDescent="0.4">
      <c r="A96" s="96" t="s">
        <v>479</v>
      </c>
      <c r="B96" s="149">
        <f>SUM(B91:B95)</f>
        <v>0</v>
      </c>
    </row>
    <row r="97" spans="1:4" ht="15" x14ac:dyDescent="0.4">
      <c r="A97" s="95"/>
      <c r="B97" s="73"/>
    </row>
    <row r="98" spans="1:4" ht="15" x14ac:dyDescent="0.4">
      <c r="A98" s="93" t="s">
        <v>474</v>
      </c>
      <c r="B98" s="206">
        <f>'M-2 Claims Svcs Ops Costs'!Z17</f>
        <v>0</v>
      </c>
    </row>
    <row r="99" spans="1:4" ht="15" x14ac:dyDescent="0.4">
      <c r="A99" s="93" t="s">
        <v>475</v>
      </c>
      <c r="B99" s="206">
        <f>'M-2 Claims Svcs Ops Costs'!Z18</f>
        <v>0</v>
      </c>
    </row>
    <row r="100" spans="1:4" ht="15" x14ac:dyDescent="0.4">
      <c r="A100" s="93" t="s">
        <v>476</v>
      </c>
      <c r="B100" s="206">
        <f>'M-2 Claims Svcs Ops Costs'!Z19</f>
        <v>0</v>
      </c>
    </row>
    <row r="101" spans="1:4" ht="15" x14ac:dyDescent="0.4">
      <c r="A101" s="159" t="s">
        <v>477</v>
      </c>
      <c r="B101" s="206">
        <f>'M-2 Claims Svcs Ops Costs'!Z20</f>
        <v>0</v>
      </c>
    </row>
    <row r="102" spans="1:4" ht="15" x14ac:dyDescent="0.4">
      <c r="A102" s="159" t="s">
        <v>478</v>
      </c>
      <c r="B102" s="206">
        <f>'M-2 Claims Svcs Ops Costs'!Z21</f>
        <v>0</v>
      </c>
    </row>
    <row r="103" spans="1:4" ht="15" x14ac:dyDescent="0.4">
      <c r="A103" s="95"/>
      <c r="B103" s="73"/>
    </row>
    <row r="104" spans="1:4" ht="15" x14ac:dyDescent="0.4">
      <c r="A104" s="96" t="s">
        <v>479</v>
      </c>
      <c r="B104" s="147">
        <f>SUM(B98:B103)</f>
        <v>0</v>
      </c>
    </row>
    <row r="105" spans="1:4" ht="15" x14ac:dyDescent="0.4">
      <c r="A105" s="95"/>
      <c r="B105" s="73"/>
    </row>
    <row r="106" spans="1:4" ht="15.4" thickBot="1" x14ac:dyDescent="0.45">
      <c r="A106" s="74" t="s">
        <v>480</v>
      </c>
      <c r="B106" s="148">
        <f>B104+B96</f>
        <v>0</v>
      </c>
      <c r="C106" s="253">
        <f>'M-2 Claims Svcs Ops Costs'!C24</f>
        <v>0</v>
      </c>
      <c r="D106" s="367" t="s">
        <v>381</v>
      </c>
    </row>
    <row r="108" spans="1:4" ht="13.9" x14ac:dyDescent="0.4">
      <c r="A108" s="492" t="s">
        <v>306</v>
      </c>
      <c r="B108" s="493"/>
    </row>
  </sheetData>
  <mergeCells count="14">
    <mergeCell ref="A89:B89"/>
    <mergeCell ref="A108:B108"/>
    <mergeCell ref="A1:B1"/>
    <mergeCell ref="A87:B87"/>
    <mergeCell ref="A68:B68"/>
    <mergeCell ref="A47:B47"/>
    <mergeCell ref="A3:B3"/>
    <mergeCell ref="A5:B5"/>
    <mergeCell ref="A24:B24"/>
    <mergeCell ref="A25:B25"/>
    <mergeCell ref="A26:B26"/>
    <mergeCell ref="A44:B44"/>
    <mergeCell ref="A45:B45"/>
    <mergeCell ref="A66:B66"/>
  </mergeCells>
  <conditionalFormatting sqref="C22">
    <cfRule type="cellIs" dxfId="19" priority="9" operator="equal">
      <formula>B22</formula>
    </cfRule>
    <cfRule type="cellIs" dxfId="18" priority="10" operator="notEqual">
      <formula>B22</formula>
    </cfRule>
  </conditionalFormatting>
  <conditionalFormatting sqref="C43">
    <cfRule type="cellIs" dxfId="17" priority="7" operator="equal">
      <formula>B43</formula>
    </cfRule>
    <cfRule type="cellIs" dxfId="16" priority="8" operator="notEqual">
      <formula>B43</formula>
    </cfRule>
  </conditionalFormatting>
  <conditionalFormatting sqref="C64">
    <cfRule type="cellIs" dxfId="15" priority="5" operator="equal">
      <formula>B64</formula>
    </cfRule>
    <cfRule type="cellIs" dxfId="14" priority="6" operator="notEqual">
      <formula>B64</formula>
    </cfRule>
  </conditionalFormatting>
  <conditionalFormatting sqref="C85">
    <cfRule type="cellIs" dxfId="13" priority="3" operator="equal">
      <formula>B85</formula>
    </cfRule>
    <cfRule type="cellIs" dxfId="12" priority="4" operator="notEqual">
      <formula>B85</formula>
    </cfRule>
  </conditionalFormatting>
  <conditionalFormatting sqref="C106">
    <cfRule type="cellIs" dxfId="11" priority="1" operator="equal">
      <formula>B106</formula>
    </cfRule>
    <cfRule type="cellIs" dxfId="10" priority="2" operator="notEqual">
      <formula>B106</formula>
    </cfRule>
  </conditionalFormatting>
  <pageMargins left="0.2" right="0.2" top="0.75" bottom="0.75" header="0.3" footer="0.3"/>
  <pageSetup scale="80" fitToHeight="3" orientation="landscape" r:id="rId1"/>
  <headerFooter>
    <oddFooter>&amp;L&amp;F&amp;C&amp;A&amp;Rpage &amp;P of &amp;N</oddFooter>
  </headerFooter>
  <rowBreaks count="2" manualBreakCount="2">
    <brk id="46" max="16383" man="1"/>
    <brk id="8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98"/>
  <sheetViews>
    <sheetView zoomScale="85" zoomScaleNormal="85" workbookViewId="0">
      <selection activeCell="A2" sqref="A2"/>
    </sheetView>
  </sheetViews>
  <sheetFormatPr defaultColWidth="9" defaultRowHeight="14.25" x14ac:dyDescent="0.45"/>
  <cols>
    <col min="1" max="1" width="68.1328125" style="97" customWidth="1"/>
    <col min="2" max="2" width="41.59765625" style="97" customWidth="1"/>
    <col min="3" max="3" width="18" style="97" bestFit="1" customWidth="1"/>
    <col min="4" max="16384" width="9" style="97"/>
  </cols>
  <sheetData>
    <row r="1" spans="1:2" ht="15.75" thickBot="1" x14ac:dyDescent="0.5">
      <c r="A1" s="456" t="s">
        <v>429</v>
      </c>
      <c r="B1" s="456"/>
    </row>
    <row r="2" spans="1:2" ht="14.65" thickBot="1" x14ac:dyDescent="0.5"/>
    <row r="3" spans="1:2" ht="18" thickBot="1" x14ac:dyDescent="0.55000000000000004">
      <c r="A3" s="494" t="s">
        <v>238</v>
      </c>
      <c r="B3" s="495"/>
    </row>
    <row r="4" spans="1:2" ht="14.65" thickBot="1" x14ac:dyDescent="0.5"/>
    <row r="5" spans="1:2" ht="18" thickBot="1" x14ac:dyDescent="0.55000000000000004">
      <c r="A5" s="490" t="s">
        <v>307</v>
      </c>
      <c r="B5" s="491"/>
    </row>
    <row r="6" spans="1:2" ht="15.75" thickBot="1" x14ac:dyDescent="0.5">
      <c r="A6" s="91" t="s">
        <v>50</v>
      </c>
      <c r="B6" s="71" t="s">
        <v>51</v>
      </c>
    </row>
    <row r="7" spans="1:2" ht="15.4" x14ac:dyDescent="0.45">
      <c r="A7" s="92" t="s">
        <v>110</v>
      </c>
      <c r="B7" s="196">
        <f>'F-3 Claims Svcs DDI Pool Cost'!C16</f>
        <v>0</v>
      </c>
    </row>
    <row r="8" spans="1:2" ht="15.4" x14ac:dyDescent="0.45">
      <c r="A8" s="98" t="s">
        <v>97</v>
      </c>
      <c r="B8" s="197">
        <f>B7</f>
        <v>0</v>
      </c>
    </row>
    <row r="9" spans="1:2" ht="15.4" x14ac:dyDescent="0.45">
      <c r="A9" s="99" t="s">
        <v>154</v>
      </c>
      <c r="B9" s="198">
        <f>'F-4 Claims Svcs Ops Pool Cost'!R13</f>
        <v>0</v>
      </c>
    </row>
    <row r="10" spans="1:2" ht="15.4" x14ac:dyDescent="0.45">
      <c r="A10" s="99" t="s">
        <v>155</v>
      </c>
      <c r="B10" s="198">
        <f>'F-4 Claims Svcs Ops Pool Cost'!R14</f>
        <v>0</v>
      </c>
    </row>
    <row r="11" spans="1:2" ht="15.4" x14ac:dyDescent="0.45">
      <c r="A11" s="99" t="s">
        <v>156</v>
      </c>
      <c r="B11" s="198">
        <f>'F-4 Claims Svcs Ops Pool Cost'!R15</f>
        <v>0</v>
      </c>
    </row>
    <row r="12" spans="1:2" ht="15.4" x14ac:dyDescent="0.45">
      <c r="A12" s="99" t="s">
        <v>157</v>
      </c>
      <c r="B12" s="198">
        <f>'F-4 Claims Svcs Ops Pool Cost'!R16</f>
        <v>0</v>
      </c>
    </row>
    <row r="13" spans="1:2" ht="15.4" x14ac:dyDescent="0.45">
      <c r="A13" s="100" t="s">
        <v>158</v>
      </c>
      <c r="B13" s="198">
        <f>'F-4 Claims Svcs Ops Pool Cost'!R17</f>
        <v>0</v>
      </c>
    </row>
    <row r="14" spans="1:2" ht="15.4" x14ac:dyDescent="0.45">
      <c r="A14" s="100" t="s">
        <v>159</v>
      </c>
      <c r="B14" s="198">
        <f>'F-4 Claims Svcs Ops Pool Cost'!R18</f>
        <v>0</v>
      </c>
    </row>
    <row r="15" spans="1:2" ht="15.4" x14ac:dyDescent="0.45">
      <c r="A15" s="100" t="s">
        <v>160</v>
      </c>
      <c r="B15" s="198">
        <f>'F-4 Claims Svcs Ops Pool Cost'!R19</f>
        <v>0</v>
      </c>
    </row>
    <row r="16" spans="1:2" ht="15.4" x14ac:dyDescent="0.45">
      <c r="A16" s="160" t="s">
        <v>161</v>
      </c>
      <c r="B16" s="198">
        <f>'F-4 Claims Svcs Ops Pool Cost'!R20</f>
        <v>0</v>
      </c>
    </row>
    <row r="17" spans="1:4" ht="15.4" x14ac:dyDescent="0.45">
      <c r="A17" s="160" t="s">
        <v>162</v>
      </c>
      <c r="B17" s="198">
        <f>'F-4 Claims Svcs Ops Pool Cost'!R21</f>
        <v>0</v>
      </c>
    </row>
    <row r="18" spans="1:4" ht="15.4" x14ac:dyDescent="0.45">
      <c r="A18" s="101" t="s">
        <v>96</v>
      </c>
      <c r="B18" s="197">
        <f>SUM(B9:B17)</f>
        <v>0</v>
      </c>
    </row>
    <row r="19" spans="1:4" ht="6" customHeight="1" x14ac:dyDescent="0.45">
      <c r="A19" s="95"/>
      <c r="B19" s="73"/>
    </row>
    <row r="20" spans="1:4" ht="15.75" thickBot="1" x14ac:dyDescent="0.5">
      <c r="A20" s="102" t="s">
        <v>95</v>
      </c>
      <c r="B20" s="199">
        <f>B18+B8</f>
        <v>0</v>
      </c>
      <c r="C20" s="253">
        <f>'F-3 Claims Svcs DDI Pool Cost'!C16+'F-4 Claims Svcs Ops Pool Cost'!D24</f>
        <v>0</v>
      </c>
      <c r="D20" s="367" t="s">
        <v>381</v>
      </c>
    </row>
    <row r="21" spans="1:4" ht="15.4" x14ac:dyDescent="0.45">
      <c r="A21" s="103"/>
      <c r="B21" s="76"/>
    </row>
    <row r="22" spans="1:4" ht="31.5" customHeight="1" x14ac:dyDescent="0.45">
      <c r="A22" s="500" t="s">
        <v>311</v>
      </c>
      <c r="B22" s="500"/>
    </row>
    <row r="23" spans="1:4" ht="14.65" thickBot="1" x14ac:dyDescent="0.5"/>
    <row r="24" spans="1:4" ht="18" thickBot="1" x14ac:dyDescent="0.55000000000000004">
      <c r="A24" s="490" t="s">
        <v>308</v>
      </c>
      <c r="B24" s="491"/>
    </row>
    <row r="25" spans="1:4" ht="15.75" thickBot="1" x14ac:dyDescent="0.5">
      <c r="A25" s="91" t="s">
        <v>50</v>
      </c>
      <c r="B25" s="71" t="s">
        <v>51</v>
      </c>
    </row>
    <row r="26" spans="1:4" ht="15.4" x14ac:dyDescent="0.45">
      <c r="A26" s="92" t="s">
        <v>111</v>
      </c>
      <c r="B26" s="196">
        <f>'G-3 Claims Svcs DDI Pool Cost'!C16</f>
        <v>0</v>
      </c>
    </row>
    <row r="27" spans="1:4" ht="15.4" x14ac:dyDescent="0.45">
      <c r="A27" s="98" t="s">
        <v>107</v>
      </c>
      <c r="B27" s="197">
        <f>B26</f>
        <v>0</v>
      </c>
    </row>
    <row r="28" spans="1:4" ht="15.4" x14ac:dyDescent="0.45">
      <c r="A28" s="99" t="s">
        <v>112</v>
      </c>
      <c r="B28" s="198">
        <f>'G-4 Claims Svcs Ops Pool Cost'!R13</f>
        <v>0</v>
      </c>
    </row>
    <row r="29" spans="1:4" ht="15.4" x14ac:dyDescent="0.45">
      <c r="A29" s="99" t="s">
        <v>113</v>
      </c>
      <c r="B29" s="198">
        <f>'G-4 Claims Svcs Ops Pool Cost'!R14</f>
        <v>0</v>
      </c>
    </row>
    <row r="30" spans="1:4" ht="15.4" x14ac:dyDescent="0.45">
      <c r="A30" s="99" t="s">
        <v>114</v>
      </c>
      <c r="B30" s="198">
        <f>'G-4 Claims Svcs Ops Pool Cost'!R15</f>
        <v>0</v>
      </c>
    </row>
    <row r="31" spans="1:4" ht="15.4" x14ac:dyDescent="0.45">
      <c r="A31" s="99" t="s">
        <v>115</v>
      </c>
      <c r="B31" s="198">
        <f>'G-4 Claims Svcs Ops Pool Cost'!R16</f>
        <v>0</v>
      </c>
    </row>
    <row r="32" spans="1:4" ht="15.4" x14ac:dyDescent="0.45">
      <c r="A32" s="100" t="s">
        <v>116</v>
      </c>
      <c r="B32" s="198">
        <f>'G-4 Claims Svcs Ops Pool Cost'!R17</f>
        <v>0</v>
      </c>
    </row>
    <row r="33" spans="1:4" ht="15.4" x14ac:dyDescent="0.45">
      <c r="A33" s="100" t="s">
        <v>117</v>
      </c>
      <c r="B33" s="198">
        <f>'G-4 Claims Svcs Ops Pool Cost'!R18</f>
        <v>0</v>
      </c>
    </row>
    <row r="34" spans="1:4" ht="15.4" x14ac:dyDescent="0.45">
      <c r="A34" s="100" t="s">
        <v>118</v>
      </c>
      <c r="B34" s="198">
        <f>'G-4 Claims Svcs Ops Pool Cost'!R19</f>
        <v>0</v>
      </c>
    </row>
    <row r="35" spans="1:4" ht="15.4" x14ac:dyDescent="0.45">
      <c r="A35" s="160" t="s">
        <v>119</v>
      </c>
      <c r="B35" s="198">
        <f>'G-4 Claims Svcs Ops Pool Cost'!R20</f>
        <v>0</v>
      </c>
    </row>
    <row r="36" spans="1:4" ht="15.4" x14ac:dyDescent="0.45">
      <c r="A36" s="160" t="s">
        <v>120</v>
      </c>
      <c r="B36" s="198">
        <f>'G-4 Claims Svcs Ops Pool Cost'!R21</f>
        <v>0</v>
      </c>
    </row>
    <row r="37" spans="1:4" ht="15.4" x14ac:dyDescent="0.45">
      <c r="A37" s="101" t="s">
        <v>108</v>
      </c>
      <c r="B37" s="197">
        <f>SUM(B28:B36)</f>
        <v>0</v>
      </c>
    </row>
    <row r="38" spans="1:4" ht="6" customHeight="1" x14ac:dyDescent="0.45">
      <c r="A38" s="95"/>
      <c r="B38" s="73"/>
    </row>
    <row r="39" spans="1:4" ht="15.75" thickBot="1" x14ac:dyDescent="0.5">
      <c r="A39" s="102" t="s">
        <v>109</v>
      </c>
      <c r="B39" s="199">
        <f>B37+B27</f>
        <v>0</v>
      </c>
      <c r="C39" s="253">
        <f>'G-3 Claims Svcs DDI Pool Cost'!C16+'G-4 Claims Svcs Ops Pool Cost'!D24</f>
        <v>0</v>
      </c>
      <c r="D39" s="367" t="s">
        <v>381</v>
      </c>
    </row>
    <row r="40" spans="1:4" ht="15.4" x14ac:dyDescent="0.45">
      <c r="A40" s="238"/>
      <c r="B40" s="239"/>
    </row>
    <row r="41" spans="1:4" ht="28.5" customHeight="1" x14ac:dyDescent="0.45">
      <c r="A41" s="500" t="s">
        <v>312</v>
      </c>
      <c r="B41" s="500"/>
    </row>
    <row r="42" spans="1:4" ht="14.65" thickBot="1" x14ac:dyDescent="0.5"/>
    <row r="43" spans="1:4" ht="17.25" customHeight="1" thickBot="1" x14ac:dyDescent="0.55000000000000004">
      <c r="A43" s="490" t="s">
        <v>309</v>
      </c>
      <c r="B43" s="491"/>
    </row>
    <row r="44" spans="1:4" ht="15.75" thickBot="1" x14ac:dyDescent="0.5">
      <c r="A44" s="91" t="s">
        <v>50</v>
      </c>
      <c r="B44" s="71" t="s">
        <v>51</v>
      </c>
    </row>
    <row r="45" spans="1:4" ht="15.4" x14ac:dyDescent="0.45">
      <c r="A45" s="92" t="s">
        <v>121</v>
      </c>
      <c r="B45" s="196">
        <f>'H-3 Claims Svcs DDI Pool Cost'!C16</f>
        <v>0</v>
      </c>
    </row>
    <row r="46" spans="1:4" ht="15.4" x14ac:dyDescent="0.45">
      <c r="A46" s="98" t="s">
        <v>242</v>
      </c>
      <c r="B46" s="197">
        <f>B45</f>
        <v>0</v>
      </c>
    </row>
    <row r="47" spans="1:4" ht="15.4" x14ac:dyDescent="0.45">
      <c r="A47" s="99" t="s">
        <v>172</v>
      </c>
      <c r="B47" s="198">
        <f>'H-4 Claims Svcs Ops Pool Cost'!R13</f>
        <v>0</v>
      </c>
    </row>
    <row r="48" spans="1:4" ht="15.4" x14ac:dyDescent="0.45">
      <c r="A48" s="99" t="s">
        <v>173</v>
      </c>
      <c r="B48" s="198">
        <f>'H-4 Claims Svcs Ops Pool Cost'!R14</f>
        <v>0</v>
      </c>
    </row>
    <row r="49" spans="1:4" ht="15.4" x14ac:dyDescent="0.45">
      <c r="A49" s="99" t="s">
        <v>174</v>
      </c>
      <c r="B49" s="198">
        <f>'H-4 Claims Svcs Ops Pool Cost'!R15</f>
        <v>0</v>
      </c>
    </row>
    <row r="50" spans="1:4" ht="15.4" x14ac:dyDescent="0.45">
      <c r="A50" s="99" t="s">
        <v>175</v>
      </c>
      <c r="B50" s="198">
        <f>'H-4 Claims Svcs Ops Pool Cost'!R16</f>
        <v>0</v>
      </c>
    </row>
    <row r="51" spans="1:4" ht="15.4" x14ac:dyDescent="0.45">
      <c r="A51" s="100" t="s">
        <v>176</v>
      </c>
      <c r="B51" s="198">
        <f>'H-4 Claims Svcs Ops Pool Cost'!R17</f>
        <v>0</v>
      </c>
    </row>
    <row r="52" spans="1:4" ht="15.4" x14ac:dyDescent="0.45">
      <c r="A52" s="160" t="s">
        <v>177</v>
      </c>
      <c r="B52" s="198">
        <f>'H-4 Claims Svcs Ops Pool Cost'!R18</f>
        <v>0</v>
      </c>
    </row>
    <row r="53" spans="1:4" ht="15.4" x14ac:dyDescent="0.45">
      <c r="A53" s="160" t="s">
        <v>178</v>
      </c>
      <c r="B53" s="198">
        <f>'H-4 Claims Svcs Ops Pool Cost'!R19</f>
        <v>0</v>
      </c>
    </row>
    <row r="54" spans="1:4" ht="15.4" x14ac:dyDescent="0.45">
      <c r="A54" s="160" t="s">
        <v>179</v>
      </c>
      <c r="B54" s="198">
        <f>'H-4 Claims Svcs Ops Pool Cost'!R20</f>
        <v>0</v>
      </c>
    </row>
    <row r="55" spans="1:4" ht="15.4" x14ac:dyDescent="0.45">
      <c r="A55" s="160" t="s">
        <v>180</v>
      </c>
      <c r="B55" s="198">
        <f>'H-4 Claims Svcs Ops Pool Cost'!R21</f>
        <v>0</v>
      </c>
    </row>
    <row r="56" spans="1:4" ht="15.4" x14ac:dyDescent="0.45">
      <c r="A56" s="101" t="s">
        <v>243</v>
      </c>
      <c r="B56" s="197">
        <f>SUM(B47:B55)</f>
        <v>0</v>
      </c>
    </row>
    <row r="57" spans="1:4" ht="6" customHeight="1" x14ac:dyDescent="0.45">
      <c r="A57" s="95"/>
      <c r="B57" s="73"/>
    </row>
    <row r="58" spans="1:4" ht="15.75" thickBot="1" x14ac:dyDescent="0.5">
      <c r="A58" s="102" t="s">
        <v>244</v>
      </c>
      <c r="B58" s="366">
        <f>B56+B46</f>
        <v>0</v>
      </c>
      <c r="C58" s="253">
        <f>'H-3 Claims Svcs DDI Pool Cost'!C16+'H-4 Claims Svcs Ops Pool Cost'!D24</f>
        <v>0</v>
      </c>
      <c r="D58" s="367" t="s">
        <v>381</v>
      </c>
    </row>
    <row r="59" spans="1:4" ht="15.4" x14ac:dyDescent="0.45">
      <c r="A59" s="238"/>
      <c r="B59" s="239"/>
      <c r="C59" s="240"/>
    </row>
    <row r="60" spans="1:4" ht="36" customHeight="1" x14ac:dyDescent="0.45">
      <c r="A60" s="500" t="s">
        <v>313</v>
      </c>
      <c r="B60" s="500"/>
      <c r="C60" s="240"/>
    </row>
    <row r="61" spans="1:4" ht="14.65" thickBot="1" x14ac:dyDescent="0.5"/>
    <row r="62" spans="1:4" ht="18" thickBot="1" x14ac:dyDescent="0.55000000000000004">
      <c r="A62" s="490" t="s">
        <v>310</v>
      </c>
      <c r="B62" s="491"/>
    </row>
    <row r="63" spans="1:4" ht="15.75" thickBot="1" x14ac:dyDescent="0.5">
      <c r="A63" s="91" t="s">
        <v>50</v>
      </c>
      <c r="B63" s="71" t="s">
        <v>51</v>
      </c>
    </row>
    <row r="64" spans="1:4" ht="15.4" x14ac:dyDescent="0.45">
      <c r="A64" s="92" t="s">
        <v>181</v>
      </c>
      <c r="B64" s="196">
        <f>'I-3 Claims Svcs DDI Pool Cost'!C16</f>
        <v>0</v>
      </c>
    </row>
    <row r="65" spans="1:4" ht="15.4" x14ac:dyDescent="0.45">
      <c r="A65" s="98" t="s">
        <v>246</v>
      </c>
      <c r="B65" s="197">
        <f>B64</f>
        <v>0</v>
      </c>
    </row>
    <row r="66" spans="1:4" ht="15.4" x14ac:dyDescent="0.45">
      <c r="A66" s="99" t="s">
        <v>182</v>
      </c>
      <c r="B66" s="198">
        <f>'I-4 Claims Svcs Ops Pool Cost'!R13</f>
        <v>0</v>
      </c>
    </row>
    <row r="67" spans="1:4" ht="15.4" x14ac:dyDescent="0.45">
      <c r="A67" s="99" t="s">
        <v>183</v>
      </c>
      <c r="B67" s="198">
        <f>'I-4 Claims Svcs Ops Pool Cost'!R14</f>
        <v>0</v>
      </c>
    </row>
    <row r="68" spans="1:4" ht="15.4" x14ac:dyDescent="0.45">
      <c r="A68" s="99" t="s">
        <v>184</v>
      </c>
      <c r="B68" s="198">
        <f>'I-4 Claims Svcs Ops Pool Cost'!R15</f>
        <v>0</v>
      </c>
    </row>
    <row r="69" spans="1:4" ht="15.4" x14ac:dyDescent="0.45">
      <c r="A69" s="99" t="s">
        <v>185</v>
      </c>
      <c r="B69" s="198">
        <f>'I-4 Claims Svcs Ops Pool Cost'!R16</f>
        <v>0</v>
      </c>
    </row>
    <row r="70" spans="1:4" ht="15.4" x14ac:dyDescent="0.45">
      <c r="A70" s="100" t="s">
        <v>186</v>
      </c>
      <c r="B70" s="198">
        <f>'I-4 Claims Svcs Ops Pool Cost'!R17</f>
        <v>0</v>
      </c>
    </row>
    <row r="71" spans="1:4" ht="15.4" x14ac:dyDescent="0.45">
      <c r="A71" s="100" t="s">
        <v>187</v>
      </c>
      <c r="B71" s="198">
        <f>'I-4 Claims Svcs Ops Pool Cost'!R18</f>
        <v>0</v>
      </c>
    </row>
    <row r="72" spans="1:4" ht="15.4" x14ac:dyDescent="0.45">
      <c r="A72" s="100" t="s">
        <v>188</v>
      </c>
      <c r="B72" s="198">
        <f>'I-4 Claims Svcs Ops Pool Cost'!R19</f>
        <v>0</v>
      </c>
    </row>
    <row r="73" spans="1:4" ht="15.4" x14ac:dyDescent="0.45">
      <c r="A73" s="160" t="s">
        <v>189</v>
      </c>
      <c r="B73" s="198">
        <f>'I-4 Claims Svcs Ops Pool Cost'!R20</f>
        <v>0</v>
      </c>
    </row>
    <row r="74" spans="1:4" ht="15.4" x14ac:dyDescent="0.45">
      <c r="A74" s="160" t="s">
        <v>190</v>
      </c>
      <c r="B74" s="198">
        <f>'I-4 Claims Svcs Ops Pool Cost'!R21</f>
        <v>0</v>
      </c>
    </row>
    <row r="75" spans="1:4" ht="15.4" x14ac:dyDescent="0.45">
      <c r="A75" s="101" t="s">
        <v>247</v>
      </c>
      <c r="B75" s="197">
        <f>SUM(B66:B74)</f>
        <v>0</v>
      </c>
    </row>
    <row r="76" spans="1:4" ht="6" customHeight="1" x14ac:dyDescent="0.45">
      <c r="A76" s="95"/>
      <c r="B76" s="73"/>
    </row>
    <row r="77" spans="1:4" ht="15.75" thickBot="1" x14ac:dyDescent="0.5">
      <c r="A77" s="102" t="s">
        <v>248</v>
      </c>
      <c r="B77" s="366">
        <f>B75+B65</f>
        <v>0</v>
      </c>
      <c r="C77" s="253">
        <f>'I-3 Claims Svcs DDI Pool Cost'!C16+'I-4 Claims Svcs Ops Pool Cost'!D24</f>
        <v>0</v>
      </c>
      <c r="D77" s="367" t="s">
        <v>381</v>
      </c>
    </row>
    <row r="79" spans="1:4" ht="30" customHeight="1" x14ac:dyDescent="0.45">
      <c r="A79" s="500" t="s">
        <v>314</v>
      </c>
      <c r="B79" s="500"/>
    </row>
    <row r="80" spans="1:4" ht="14.65" thickBot="1" x14ac:dyDescent="0.5"/>
    <row r="81" spans="1:4" ht="18" thickBot="1" x14ac:dyDescent="0.55000000000000004">
      <c r="A81" s="490" t="s">
        <v>491</v>
      </c>
      <c r="B81" s="491"/>
    </row>
    <row r="82" spans="1:4" ht="15.75" thickBot="1" x14ac:dyDescent="0.5">
      <c r="A82" s="91" t="s">
        <v>50</v>
      </c>
      <c r="B82" s="71" t="s">
        <v>51</v>
      </c>
    </row>
    <row r="83" spans="1:4" ht="15.4" x14ac:dyDescent="0.45">
      <c r="A83" s="92" t="s">
        <v>481</v>
      </c>
      <c r="B83" s="196">
        <f>'M-3 Claims Svcs DDI Pool Cost'!C16</f>
        <v>0</v>
      </c>
    </row>
    <row r="84" spans="1:4" ht="15.4" x14ac:dyDescent="0.45">
      <c r="A84" s="98" t="s">
        <v>492</v>
      </c>
      <c r="B84" s="197">
        <f>B83</f>
        <v>0</v>
      </c>
    </row>
    <row r="85" spans="1:4" ht="15.4" x14ac:dyDescent="0.45">
      <c r="A85" s="99" t="s">
        <v>482</v>
      </c>
      <c r="B85" s="198">
        <f>'M-4 Claims Svcs Ops Pool Cost'!R13</f>
        <v>0</v>
      </c>
    </row>
    <row r="86" spans="1:4" ht="15.4" x14ac:dyDescent="0.45">
      <c r="A86" s="99" t="s">
        <v>483</v>
      </c>
      <c r="B86" s="198">
        <f>'M-4 Claims Svcs Ops Pool Cost'!R14</f>
        <v>0</v>
      </c>
    </row>
    <row r="87" spans="1:4" ht="15.4" x14ac:dyDescent="0.45">
      <c r="A87" s="99" t="s">
        <v>484</v>
      </c>
      <c r="B87" s="198">
        <f>'M-4 Claims Svcs Ops Pool Cost'!R15</f>
        <v>0</v>
      </c>
    </row>
    <row r="88" spans="1:4" ht="15.4" x14ac:dyDescent="0.45">
      <c r="A88" s="99" t="s">
        <v>485</v>
      </c>
      <c r="B88" s="198">
        <f>'M-4 Claims Svcs Ops Pool Cost'!R16</f>
        <v>0</v>
      </c>
    </row>
    <row r="89" spans="1:4" ht="15.4" x14ac:dyDescent="0.45">
      <c r="A89" s="100" t="s">
        <v>486</v>
      </c>
      <c r="B89" s="198">
        <f>'M-4 Claims Svcs Ops Pool Cost'!R17</f>
        <v>0</v>
      </c>
    </row>
    <row r="90" spans="1:4" ht="15.4" x14ac:dyDescent="0.45">
      <c r="A90" s="100" t="s">
        <v>487</v>
      </c>
      <c r="B90" s="198">
        <f>'M-4 Claims Svcs Ops Pool Cost'!R18</f>
        <v>0</v>
      </c>
    </row>
    <row r="91" spans="1:4" ht="15.4" x14ac:dyDescent="0.45">
      <c r="A91" s="100" t="s">
        <v>488</v>
      </c>
      <c r="B91" s="198">
        <f>'M-4 Claims Svcs Ops Pool Cost'!R19</f>
        <v>0</v>
      </c>
    </row>
    <row r="92" spans="1:4" ht="15.4" x14ac:dyDescent="0.45">
      <c r="A92" s="160" t="s">
        <v>489</v>
      </c>
      <c r="B92" s="198">
        <f>'M-4 Claims Svcs Ops Pool Cost'!R20</f>
        <v>0</v>
      </c>
    </row>
    <row r="93" spans="1:4" ht="15.4" x14ac:dyDescent="0.45">
      <c r="A93" s="160" t="s">
        <v>490</v>
      </c>
      <c r="B93" s="198">
        <f>'M-4 Claims Svcs Ops Pool Cost'!R21</f>
        <v>0</v>
      </c>
    </row>
    <row r="94" spans="1:4" ht="15.4" x14ac:dyDescent="0.45">
      <c r="A94" s="101" t="s">
        <v>493</v>
      </c>
      <c r="B94" s="197">
        <f>SUM(B85:B93)</f>
        <v>0</v>
      </c>
    </row>
    <row r="95" spans="1:4" ht="15.4" x14ac:dyDescent="0.45">
      <c r="A95" s="95"/>
      <c r="B95" s="73"/>
    </row>
    <row r="96" spans="1:4" ht="15.75" thickBot="1" x14ac:dyDescent="0.5">
      <c r="A96" s="102" t="s">
        <v>494</v>
      </c>
      <c r="B96" s="366">
        <f>B94+B84</f>
        <v>0</v>
      </c>
      <c r="C96" s="253">
        <f>'M-3 Claims Svcs DDI Pool Cost'!C16+'M-4 Claims Svcs Ops Pool Cost'!D24</f>
        <v>0</v>
      </c>
      <c r="D96" s="367" t="s">
        <v>381</v>
      </c>
    </row>
    <row r="98" spans="1:2" ht="30.75" customHeight="1" x14ac:dyDescent="0.45">
      <c r="A98" s="500" t="s">
        <v>495</v>
      </c>
      <c r="B98" s="500"/>
    </row>
  </sheetData>
  <mergeCells count="12">
    <mergeCell ref="A81:B81"/>
    <mergeCell ref="A98:B98"/>
    <mergeCell ref="A1:B1"/>
    <mergeCell ref="A79:B79"/>
    <mergeCell ref="A41:B41"/>
    <mergeCell ref="A62:B62"/>
    <mergeCell ref="A3:B3"/>
    <mergeCell ref="A5:B5"/>
    <mergeCell ref="A22:B22"/>
    <mergeCell ref="A24:B24"/>
    <mergeCell ref="A43:B43"/>
    <mergeCell ref="A60:B60"/>
  </mergeCells>
  <conditionalFormatting sqref="C20">
    <cfRule type="cellIs" dxfId="9" priority="9" operator="equal">
      <formula>B20</formula>
    </cfRule>
    <cfRule type="cellIs" dxfId="8" priority="10" operator="notEqual">
      <formula>B20</formula>
    </cfRule>
  </conditionalFormatting>
  <conditionalFormatting sqref="C39">
    <cfRule type="cellIs" dxfId="7" priority="7" operator="equal">
      <formula>B39</formula>
    </cfRule>
    <cfRule type="cellIs" dxfId="6" priority="8" operator="notEqual">
      <formula>B39</formula>
    </cfRule>
  </conditionalFormatting>
  <conditionalFormatting sqref="C58">
    <cfRule type="cellIs" dxfId="5" priority="5" operator="equal">
      <formula>B58</formula>
    </cfRule>
    <cfRule type="cellIs" dxfId="4" priority="6" operator="notEqual">
      <formula>B58</formula>
    </cfRule>
  </conditionalFormatting>
  <conditionalFormatting sqref="C77">
    <cfRule type="cellIs" dxfId="3" priority="3" operator="equal">
      <formula>B77</formula>
    </cfRule>
    <cfRule type="cellIs" dxfId="2" priority="4" operator="notEqual">
      <formula>B77</formula>
    </cfRule>
  </conditionalFormatting>
  <conditionalFormatting sqref="C96">
    <cfRule type="cellIs" dxfId="1" priority="1" operator="equal">
      <formula>B96</formula>
    </cfRule>
    <cfRule type="cellIs" dxfId="0" priority="2" operator="notEqual">
      <formula>B96</formula>
    </cfRule>
  </conditionalFormatting>
  <pageMargins left="0.2" right="0.2" top="0.75" bottom="0.75" header="0.3" footer="0.3"/>
  <pageSetup scale="93" fitToHeight="0" orientation="landscape" r:id="rId1"/>
  <headerFooter>
    <oddFooter>&amp;L&amp;F&amp;C&amp;A&amp;Rpage &amp;P of &amp;N</oddFooter>
  </headerFooter>
  <rowBreaks count="4" manualBreakCount="4">
    <brk id="23" max="16383" man="1"/>
    <brk id="42" max="16383" man="1"/>
    <brk id="61" max="16383" man="1"/>
    <brk id="8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72"/>
  <sheetViews>
    <sheetView zoomScale="85" zoomScaleNormal="85" workbookViewId="0">
      <selection activeCell="A3" sqref="A3:U3"/>
    </sheetView>
  </sheetViews>
  <sheetFormatPr defaultColWidth="8.86328125" defaultRowHeight="13.5" x14ac:dyDescent="0.35"/>
  <cols>
    <col min="1" max="1" width="33.73046875" style="1" customWidth="1"/>
    <col min="2" max="21" width="16.73046875" style="1" customWidth="1"/>
    <col min="22" max="16384" width="8.86328125" style="1"/>
  </cols>
  <sheetData>
    <row r="1" spans="1:23" ht="15" x14ac:dyDescent="0.4">
      <c r="A1" s="456" t="s">
        <v>429</v>
      </c>
      <c r="B1" s="456"/>
      <c r="C1" s="456"/>
      <c r="D1" s="456"/>
      <c r="E1" s="456"/>
      <c r="F1" s="456"/>
      <c r="G1" s="456"/>
      <c r="H1" s="456"/>
      <c r="I1" s="456"/>
      <c r="J1" s="456"/>
      <c r="K1" s="456"/>
      <c r="L1" s="456"/>
      <c r="M1" s="456"/>
      <c r="N1" s="456"/>
      <c r="O1" s="456"/>
      <c r="P1" s="456"/>
      <c r="Q1" s="456"/>
      <c r="R1" s="456"/>
      <c r="S1" s="456"/>
      <c r="T1" s="456"/>
      <c r="U1" s="456"/>
    </row>
    <row r="2" spans="1:23" ht="13.9" thickBot="1" x14ac:dyDescent="0.4"/>
    <row r="3" spans="1:23" ht="18" thickBot="1" x14ac:dyDescent="0.55000000000000004">
      <c r="A3" s="502" t="s">
        <v>286</v>
      </c>
      <c r="B3" s="503"/>
      <c r="C3" s="504"/>
      <c r="D3" s="504"/>
      <c r="E3" s="504"/>
      <c r="F3" s="504"/>
      <c r="G3" s="504"/>
      <c r="H3" s="504"/>
      <c r="I3" s="504"/>
      <c r="J3" s="504"/>
      <c r="K3" s="504"/>
      <c r="L3" s="504"/>
      <c r="M3" s="504"/>
      <c r="N3" s="504"/>
      <c r="O3" s="504"/>
      <c r="P3" s="504"/>
      <c r="Q3" s="504"/>
      <c r="R3" s="504"/>
      <c r="S3" s="504"/>
      <c r="T3" s="504"/>
      <c r="U3" s="505"/>
    </row>
    <row r="4" spans="1:23" ht="13.9" thickBot="1" x14ac:dyDescent="0.4"/>
    <row r="5" spans="1:23" ht="18" thickBot="1" x14ac:dyDescent="0.55000000000000004">
      <c r="A5" s="506" t="s">
        <v>1</v>
      </c>
      <c r="B5" s="507"/>
      <c r="C5" s="508"/>
      <c r="D5" s="508"/>
      <c r="E5" s="508"/>
      <c r="F5" s="508"/>
      <c r="G5" s="508"/>
      <c r="H5" s="508"/>
      <c r="I5" s="508"/>
      <c r="J5" s="508"/>
      <c r="K5" s="508"/>
      <c r="L5" s="508"/>
      <c r="M5" s="508"/>
      <c r="N5" s="508"/>
      <c r="O5" s="508"/>
      <c r="P5" s="508"/>
      <c r="Q5" s="508"/>
      <c r="R5" s="508"/>
      <c r="S5" s="508"/>
      <c r="T5" s="508"/>
      <c r="U5" s="509"/>
    </row>
    <row r="6" spans="1:23" ht="15.75" customHeight="1" x14ac:dyDescent="0.4">
      <c r="A6" s="510" t="s">
        <v>498</v>
      </c>
      <c r="B6" s="512" t="s">
        <v>2</v>
      </c>
      <c r="C6" s="513"/>
      <c r="D6" s="513"/>
      <c r="E6" s="513"/>
      <c r="F6" s="513"/>
      <c r="G6" s="513"/>
      <c r="H6" s="513"/>
      <c r="I6" s="513"/>
      <c r="J6" s="513"/>
      <c r="K6" s="513"/>
      <c r="L6" s="513"/>
      <c r="M6" s="513"/>
      <c r="N6" s="513"/>
      <c r="O6" s="513"/>
      <c r="P6" s="513"/>
      <c r="Q6" s="513"/>
      <c r="R6" s="513"/>
      <c r="S6" s="513"/>
      <c r="T6" s="513"/>
      <c r="U6" s="514"/>
    </row>
    <row r="7" spans="1:23" s="169" customFormat="1" ht="36.75" customHeight="1" thickBot="1" x14ac:dyDescent="0.45">
      <c r="A7" s="511"/>
      <c r="B7" s="9" t="s">
        <v>0</v>
      </c>
      <c r="C7" s="168" t="s">
        <v>315</v>
      </c>
      <c r="D7" s="10" t="s">
        <v>196</v>
      </c>
      <c r="E7" s="170" t="s">
        <v>220</v>
      </c>
      <c r="F7" s="10" t="s">
        <v>197</v>
      </c>
      <c r="G7" s="170" t="s">
        <v>221</v>
      </c>
      <c r="H7" s="10" t="s">
        <v>198</v>
      </c>
      <c r="I7" s="170" t="s">
        <v>222</v>
      </c>
      <c r="J7" s="10" t="s">
        <v>199</v>
      </c>
      <c r="K7" s="170" t="s">
        <v>223</v>
      </c>
      <c r="L7" s="170" t="s">
        <v>200</v>
      </c>
      <c r="M7" s="170" t="s">
        <v>224</v>
      </c>
      <c r="N7" s="170" t="s">
        <v>201</v>
      </c>
      <c r="O7" s="170" t="s">
        <v>225</v>
      </c>
      <c r="P7" s="170" t="s">
        <v>202</v>
      </c>
      <c r="Q7" s="170" t="s">
        <v>226</v>
      </c>
      <c r="R7" s="170" t="s">
        <v>203</v>
      </c>
      <c r="S7" s="170" t="s">
        <v>227</v>
      </c>
      <c r="T7" s="170" t="s">
        <v>204</v>
      </c>
      <c r="U7" s="170" t="s">
        <v>228</v>
      </c>
    </row>
    <row r="8" spans="1:23" ht="15" x14ac:dyDescent="0.4">
      <c r="A8" s="3" t="s">
        <v>3</v>
      </c>
      <c r="B8" s="171">
        <v>166.53</v>
      </c>
      <c r="C8" s="172">
        <f t="shared" ref="C8:C44" si="0">B8*$B$69</f>
        <v>166.53</v>
      </c>
      <c r="D8" s="171">
        <v>171.52590000000001</v>
      </c>
      <c r="E8" s="172">
        <f t="shared" ref="E8:E44" si="1">D8*$B$69</f>
        <v>171.52590000000001</v>
      </c>
      <c r="F8" s="171">
        <v>176.67167700000002</v>
      </c>
      <c r="G8" s="172">
        <f t="shared" ref="G8:G44" si="2">F8*$B$69</f>
        <v>176.67167700000002</v>
      </c>
      <c r="H8" s="171">
        <v>181.97182731000001</v>
      </c>
      <c r="I8" s="172">
        <f t="shared" ref="I8:I44" si="3">H8*$B$69</f>
        <v>181.97182731000001</v>
      </c>
      <c r="J8" s="171">
        <v>187.43098212930002</v>
      </c>
      <c r="K8" s="172">
        <f t="shared" ref="K8:K44" si="4">J8*$B$69</f>
        <v>187.43098212930002</v>
      </c>
      <c r="L8" s="171">
        <v>193.05391159317904</v>
      </c>
      <c r="M8" s="172">
        <f t="shared" ref="M8:M44" si="5">L8*$B$69</f>
        <v>193.05391159317904</v>
      </c>
      <c r="N8" s="171">
        <v>198.84552894097442</v>
      </c>
      <c r="O8" s="172">
        <f t="shared" ref="O8:O44" si="6">N8*$B$69</f>
        <v>198.84552894097442</v>
      </c>
      <c r="P8" s="171">
        <v>204.81089480920366</v>
      </c>
      <c r="Q8" s="172">
        <f t="shared" ref="Q8:Q44" si="7">P8*$B$69</f>
        <v>204.81089480920366</v>
      </c>
      <c r="R8" s="171">
        <v>210.95522165347978</v>
      </c>
      <c r="S8" s="172">
        <f t="shared" ref="S8:S44" si="8">R8*$B$69</f>
        <v>210.95522165347978</v>
      </c>
      <c r="T8" s="171">
        <v>217.28387830308418</v>
      </c>
      <c r="U8" s="172">
        <f t="shared" ref="U8:U44" si="9">T8*$B$69</f>
        <v>217.28387830308418</v>
      </c>
      <c r="W8" s="169"/>
    </row>
    <row r="9" spans="1:23" ht="15" x14ac:dyDescent="0.4">
      <c r="A9" s="3" t="s">
        <v>499</v>
      </c>
      <c r="B9" s="171">
        <v>155.15</v>
      </c>
      <c r="C9" s="172">
        <f t="shared" si="0"/>
        <v>155.15</v>
      </c>
      <c r="D9" s="171">
        <v>159.80450000000002</v>
      </c>
      <c r="E9" s="172">
        <f t="shared" si="1"/>
        <v>159.80450000000002</v>
      </c>
      <c r="F9" s="171">
        <v>164.59863500000003</v>
      </c>
      <c r="G9" s="172">
        <f t="shared" si="2"/>
        <v>164.59863500000003</v>
      </c>
      <c r="H9" s="171">
        <v>169.53659405000005</v>
      </c>
      <c r="I9" s="172">
        <f t="shared" si="3"/>
        <v>169.53659405000005</v>
      </c>
      <c r="J9" s="171">
        <v>174.62269187150005</v>
      </c>
      <c r="K9" s="172">
        <f t="shared" si="4"/>
        <v>174.62269187150005</v>
      </c>
      <c r="L9" s="171">
        <v>179.86137262764507</v>
      </c>
      <c r="M9" s="172">
        <f t="shared" si="5"/>
        <v>179.86137262764507</v>
      </c>
      <c r="N9" s="171">
        <v>185.25721380647443</v>
      </c>
      <c r="O9" s="172">
        <f t="shared" si="6"/>
        <v>185.25721380647443</v>
      </c>
      <c r="P9" s="171">
        <v>190.81493022066866</v>
      </c>
      <c r="Q9" s="172">
        <f t="shared" si="7"/>
        <v>190.81493022066866</v>
      </c>
      <c r="R9" s="171">
        <v>196.53937812728873</v>
      </c>
      <c r="S9" s="172">
        <f t="shared" si="8"/>
        <v>196.53937812728873</v>
      </c>
      <c r="T9" s="171">
        <v>202.43555947110738</v>
      </c>
      <c r="U9" s="172">
        <f t="shared" si="9"/>
        <v>202.43555947110738</v>
      </c>
    </row>
    <row r="10" spans="1:23" ht="15" x14ac:dyDescent="0.4">
      <c r="A10" s="3" t="s">
        <v>4</v>
      </c>
      <c r="B10" s="171">
        <v>187.43</v>
      </c>
      <c r="C10" s="172">
        <f t="shared" si="0"/>
        <v>187.43</v>
      </c>
      <c r="D10" s="171">
        <v>193.05290000000002</v>
      </c>
      <c r="E10" s="172">
        <f t="shared" si="1"/>
        <v>193.05290000000002</v>
      </c>
      <c r="F10" s="171">
        <v>198.84448700000002</v>
      </c>
      <c r="G10" s="172">
        <f t="shared" si="2"/>
        <v>198.84448700000002</v>
      </c>
      <c r="H10" s="171">
        <v>204.80982161000003</v>
      </c>
      <c r="I10" s="172">
        <f t="shared" si="3"/>
        <v>204.80982161000003</v>
      </c>
      <c r="J10" s="171">
        <v>210.95411625830005</v>
      </c>
      <c r="K10" s="172">
        <f t="shared" si="4"/>
        <v>210.95411625830005</v>
      </c>
      <c r="L10" s="171">
        <v>217.28273974604906</v>
      </c>
      <c r="M10" s="172">
        <f t="shared" si="5"/>
        <v>217.28273974604906</v>
      </c>
      <c r="N10" s="171">
        <v>223.80122193843053</v>
      </c>
      <c r="O10" s="172">
        <f t="shared" si="6"/>
        <v>223.80122193843053</v>
      </c>
      <c r="P10" s="171">
        <v>230.51525859658346</v>
      </c>
      <c r="Q10" s="172">
        <f t="shared" si="7"/>
        <v>230.51525859658346</v>
      </c>
      <c r="R10" s="171">
        <v>237.43071635448098</v>
      </c>
      <c r="S10" s="172">
        <f t="shared" si="8"/>
        <v>237.43071635448098</v>
      </c>
      <c r="T10" s="171">
        <v>244.55363784511542</v>
      </c>
      <c r="U10" s="172">
        <f t="shared" si="9"/>
        <v>244.55363784511542</v>
      </c>
    </row>
    <row r="11" spans="1:23" ht="15" x14ac:dyDescent="0.4">
      <c r="A11" s="3" t="s">
        <v>500</v>
      </c>
      <c r="B11" s="171">
        <v>142.66999999999999</v>
      </c>
      <c r="C11" s="172">
        <f t="shared" si="0"/>
        <v>142.66999999999999</v>
      </c>
      <c r="D11" s="171">
        <v>146.95009999999999</v>
      </c>
      <c r="E11" s="172">
        <f t="shared" si="1"/>
        <v>146.95009999999999</v>
      </c>
      <c r="F11" s="171">
        <v>151.35860299999999</v>
      </c>
      <c r="G11" s="172">
        <f t="shared" si="2"/>
        <v>151.35860299999999</v>
      </c>
      <c r="H11" s="171">
        <v>155.89936108999999</v>
      </c>
      <c r="I11" s="172">
        <f t="shared" si="3"/>
        <v>155.89936108999999</v>
      </c>
      <c r="J11" s="171">
        <v>160.57634192269998</v>
      </c>
      <c r="K11" s="172">
        <f t="shared" si="4"/>
        <v>160.57634192269998</v>
      </c>
      <c r="L11" s="171">
        <v>165.39363218038099</v>
      </c>
      <c r="M11" s="172">
        <f t="shared" si="5"/>
        <v>165.39363218038099</v>
      </c>
      <c r="N11" s="171">
        <v>170.35544114579241</v>
      </c>
      <c r="O11" s="172">
        <f t="shared" si="6"/>
        <v>170.35544114579241</v>
      </c>
      <c r="P11" s="171">
        <v>175.4661043801662</v>
      </c>
      <c r="Q11" s="172">
        <f t="shared" si="7"/>
        <v>175.4661043801662</v>
      </c>
      <c r="R11" s="171">
        <v>180.73008751157118</v>
      </c>
      <c r="S11" s="172">
        <f t="shared" si="8"/>
        <v>180.73008751157118</v>
      </c>
      <c r="T11" s="171">
        <v>186.15199013691833</v>
      </c>
      <c r="U11" s="172">
        <f t="shared" si="9"/>
        <v>186.15199013691833</v>
      </c>
    </row>
    <row r="12" spans="1:23" ht="15" x14ac:dyDescent="0.4">
      <c r="A12" s="3" t="s">
        <v>501</v>
      </c>
      <c r="B12" s="171">
        <v>156.09</v>
      </c>
      <c r="C12" s="172">
        <f t="shared" si="0"/>
        <v>156.09</v>
      </c>
      <c r="D12" s="171">
        <v>160.77270000000001</v>
      </c>
      <c r="E12" s="172">
        <f t="shared" si="1"/>
        <v>160.77270000000001</v>
      </c>
      <c r="F12" s="171">
        <v>165.59588100000002</v>
      </c>
      <c r="G12" s="172">
        <f t="shared" si="2"/>
        <v>165.59588100000002</v>
      </c>
      <c r="H12" s="171">
        <v>170.56375743000004</v>
      </c>
      <c r="I12" s="172">
        <f t="shared" si="3"/>
        <v>170.56375743000004</v>
      </c>
      <c r="J12" s="171">
        <v>175.68067015290003</v>
      </c>
      <c r="K12" s="172">
        <f t="shared" si="4"/>
        <v>175.68067015290003</v>
      </c>
      <c r="L12" s="171">
        <v>180.95109025748704</v>
      </c>
      <c r="M12" s="172">
        <f t="shared" si="5"/>
        <v>180.95109025748704</v>
      </c>
      <c r="N12" s="171">
        <v>186.37962296521167</v>
      </c>
      <c r="O12" s="172">
        <f t="shared" si="6"/>
        <v>186.37962296521167</v>
      </c>
      <c r="P12" s="171">
        <v>191.97101165416802</v>
      </c>
      <c r="Q12" s="172">
        <f t="shared" si="7"/>
        <v>191.97101165416802</v>
      </c>
      <c r="R12" s="171">
        <v>197.73014200379308</v>
      </c>
      <c r="S12" s="172">
        <f t="shared" si="8"/>
        <v>197.73014200379308</v>
      </c>
      <c r="T12" s="171">
        <v>203.66204626390689</v>
      </c>
      <c r="U12" s="172">
        <f t="shared" si="9"/>
        <v>203.66204626390689</v>
      </c>
    </row>
    <row r="13" spans="1:23" ht="15" x14ac:dyDescent="0.4">
      <c r="A13" s="3" t="s">
        <v>502</v>
      </c>
      <c r="B13" s="171">
        <v>123.47</v>
      </c>
      <c r="C13" s="172">
        <f t="shared" si="0"/>
        <v>123.47</v>
      </c>
      <c r="D13" s="171">
        <v>127.1741</v>
      </c>
      <c r="E13" s="172">
        <f t="shared" si="1"/>
        <v>127.1741</v>
      </c>
      <c r="F13" s="171">
        <v>130.98932300000001</v>
      </c>
      <c r="G13" s="172">
        <f t="shared" si="2"/>
        <v>130.98932300000001</v>
      </c>
      <c r="H13" s="171">
        <v>134.91900269000001</v>
      </c>
      <c r="I13" s="172">
        <f t="shared" si="3"/>
        <v>134.91900269000001</v>
      </c>
      <c r="J13" s="171">
        <v>138.96657277070003</v>
      </c>
      <c r="K13" s="172">
        <f t="shared" si="4"/>
        <v>138.96657277070003</v>
      </c>
      <c r="L13" s="171">
        <v>143.13556995382103</v>
      </c>
      <c r="M13" s="172">
        <f t="shared" si="5"/>
        <v>143.13556995382103</v>
      </c>
      <c r="N13" s="171">
        <v>147.42963705243568</v>
      </c>
      <c r="O13" s="172">
        <f t="shared" si="6"/>
        <v>147.42963705243568</v>
      </c>
      <c r="P13" s="171">
        <v>151.85252616400876</v>
      </c>
      <c r="Q13" s="172">
        <f t="shared" si="7"/>
        <v>151.85252616400876</v>
      </c>
      <c r="R13" s="171">
        <v>156.40810194892904</v>
      </c>
      <c r="S13" s="172">
        <f t="shared" si="8"/>
        <v>156.40810194892904</v>
      </c>
      <c r="T13" s="171">
        <v>161.10034500739692</v>
      </c>
      <c r="U13" s="172">
        <f t="shared" si="9"/>
        <v>161.10034500739692</v>
      </c>
    </row>
    <row r="14" spans="1:23" ht="15" x14ac:dyDescent="0.4">
      <c r="A14" s="3" t="s">
        <v>503</v>
      </c>
      <c r="B14" s="171">
        <v>148.75</v>
      </c>
      <c r="C14" s="172">
        <f t="shared" si="0"/>
        <v>148.75</v>
      </c>
      <c r="D14" s="171">
        <v>153.21250000000001</v>
      </c>
      <c r="E14" s="172">
        <f t="shared" si="1"/>
        <v>153.21250000000001</v>
      </c>
      <c r="F14" s="171">
        <v>157.808875</v>
      </c>
      <c r="G14" s="172">
        <f t="shared" si="2"/>
        <v>157.808875</v>
      </c>
      <c r="H14" s="171">
        <v>162.54314124999999</v>
      </c>
      <c r="I14" s="172">
        <f t="shared" si="3"/>
        <v>162.54314124999999</v>
      </c>
      <c r="J14" s="171">
        <v>167.41943548749998</v>
      </c>
      <c r="K14" s="172">
        <f t="shared" si="4"/>
        <v>167.41943548749998</v>
      </c>
      <c r="L14" s="171">
        <v>172.44201855212498</v>
      </c>
      <c r="M14" s="172">
        <f t="shared" si="5"/>
        <v>172.44201855212498</v>
      </c>
      <c r="N14" s="171">
        <v>177.61527910868872</v>
      </c>
      <c r="O14" s="172">
        <f t="shared" si="6"/>
        <v>177.61527910868872</v>
      </c>
      <c r="P14" s="171">
        <v>182.9437374819494</v>
      </c>
      <c r="Q14" s="172">
        <f t="shared" si="7"/>
        <v>182.9437374819494</v>
      </c>
      <c r="R14" s="171">
        <v>188.43204960640787</v>
      </c>
      <c r="S14" s="172">
        <f t="shared" si="8"/>
        <v>188.43204960640787</v>
      </c>
      <c r="T14" s="171">
        <v>194.08501109460011</v>
      </c>
      <c r="U14" s="172">
        <f t="shared" si="9"/>
        <v>194.08501109460011</v>
      </c>
    </row>
    <row r="15" spans="1:23" ht="15" x14ac:dyDescent="0.4">
      <c r="A15" s="3" t="s">
        <v>132</v>
      </c>
      <c r="B15" s="171">
        <v>138.62</v>
      </c>
      <c r="C15" s="172">
        <f t="shared" si="0"/>
        <v>138.62</v>
      </c>
      <c r="D15" s="171">
        <v>142.77860000000001</v>
      </c>
      <c r="E15" s="172">
        <f t="shared" si="1"/>
        <v>142.77860000000001</v>
      </c>
      <c r="F15" s="171">
        <v>147.061958</v>
      </c>
      <c r="G15" s="172">
        <f t="shared" si="2"/>
        <v>147.061958</v>
      </c>
      <c r="H15" s="171">
        <v>151.47381674000002</v>
      </c>
      <c r="I15" s="172">
        <f t="shared" si="3"/>
        <v>151.47381674000002</v>
      </c>
      <c r="J15" s="171">
        <v>156.01803124220001</v>
      </c>
      <c r="K15" s="172">
        <f t="shared" si="4"/>
        <v>156.01803124220001</v>
      </c>
      <c r="L15" s="171">
        <v>160.69857217946603</v>
      </c>
      <c r="M15" s="172">
        <f t="shared" si="5"/>
        <v>160.69857217946603</v>
      </c>
      <c r="N15" s="171">
        <v>165.51952934485001</v>
      </c>
      <c r="O15" s="172">
        <f t="shared" si="6"/>
        <v>165.51952934485001</v>
      </c>
      <c r="P15" s="171">
        <v>170.48511522519553</v>
      </c>
      <c r="Q15" s="172">
        <f t="shared" si="7"/>
        <v>170.48511522519553</v>
      </c>
      <c r="R15" s="171">
        <v>175.59966868195139</v>
      </c>
      <c r="S15" s="172">
        <f t="shared" si="8"/>
        <v>175.59966868195139</v>
      </c>
      <c r="T15" s="171">
        <v>180.86765874240993</v>
      </c>
      <c r="U15" s="172">
        <f t="shared" si="9"/>
        <v>180.86765874240993</v>
      </c>
    </row>
    <row r="16" spans="1:23" ht="15" x14ac:dyDescent="0.4">
      <c r="A16" s="3" t="s">
        <v>504</v>
      </c>
      <c r="B16" s="171">
        <v>152.38999999999999</v>
      </c>
      <c r="C16" s="172">
        <f t="shared" si="0"/>
        <v>152.38999999999999</v>
      </c>
      <c r="D16" s="171">
        <v>156.96169999999998</v>
      </c>
      <c r="E16" s="172">
        <f t="shared" si="1"/>
        <v>156.96169999999998</v>
      </c>
      <c r="F16" s="171">
        <v>161.67055099999999</v>
      </c>
      <c r="G16" s="172">
        <f t="shared" si="2"/>
        <v>161.67055099999999</v>
      </c>
      <c r="H16" s="171">
        <v>166.52066753</v>
      </c>
      <c r="I16" s="172">
        <f t="shared" si="3"/>
        <v>166.52066753</v>
      </c>
      <c r="J16" s="171">
        <v>171.51628755589999</v>
      </c>
      <c r="K16" s="172">
        <f t="shared" si="4"/>
        <v>171.51628755589999</v>
      </c>
      <c r="L16" s="171">
        <v>176.661776182577</v>
      </c>
      <c r="M16" s="172">
        <f t="shared" si="5"/>
        <v>176.661776182577</v>
      </c>
      <c r="N16" s="171">
        <v>181.96162946805433</v>
      </c>
      <c r="O16" s="172">
        <f t="shared" si="6"/>
        <v>181.96162946805433</v>
      </c>
      <c r="P16" s="171">
        <v>187.42047835209596</v>
      </c>
      <c r="Q16" s="172">
        <f t="shared" si="7"/>
        <v>187.42047835209596</v>
      </c>
      <c r="R16" s="171">
        <v>193.04309270265884</v>
      </c>
      <c r="S16" s="172">
        <f t="shared" si="8"/>
        <v>193.04309270265884</v>
      </c>
      <c r="T16" s="171">
        <v>198.8343854837386</v>
      </c>
      <c r="U16" s="172">
        <f t="shared" si="9"/>
        <v>198.8343854837386</v>
      </c>
    </row>
    <row r="17" spans="1:21" ht="15" x14ac:dyDescent="0.4">
      <c r="A17" s="3" t="s">
        <v>505</v>
      </c>
      <c r="B17" s="171">
        <v>141.63</v>
      </c>
      <c r="C17" s="172">
        <f t="shared" si="0"/>
        <v>141.63</v>
      </c>
      <c r="D17" s="171">
        <v>145.87889999999999</v>
      </c>
      <c r="E17" s="172">
        <f t="shared" si="1"/>
        <v>145.87889999999999</v>
      </c>
      <c r="F17" s="171">
        <v>150.255267</v>
      </c>
      <c r="G17" s="172">
        <f t="shared" si="2"/>
        <v>150.255267</v>
      </c>
      <c r="H17" s="171">
        <v>154.76292501</v>
      </c>
      <c r="I17" s="172">
        <f t="shared" si="3"/>
        <v>154.76292501</v>
      </c>
      <c r="J17" s="171">
        <v>159.40581276029999</v>
      </c>
      <c r="K17" s="172">
        <f t="shared" si="4"/>
        <v>159.40581276029999</v>
      </c>
      <c r="L17" s="171">
        <v>164.18798714310901</v>
      </c>
      <c r="M17" s="172">
        <f t="shared" si="5"/>
        <v>164.18798714310901</v>
      </c>
      <c r="N17" s="171">
        <v>169.1136267574023</v>
      </c>
      <c r="O17" s="172">
        <f t="shared" si="6"/>
        <v>169.1136267574023</v>
      </c>
      <c r="P17" s="171">
        <v>174.18703556012437</v>
      </c>
      <c r="Q17" s="172">
        <f t="shared" si="7"/>
        <v>174.18703556012437</v>
      </c>
      <c r="R17" s="171">
        <v>179.41264662692811</v>
      </c>
      <c r="S17" s="172">
        <f t="shared" si="8"/>
        <v>179.41264662692811</v>
      </c>
      <c r="T17" s="171">
        <v>184.79502602573595</v>
      </c>
      <c r="U17" s="172">
        <f t="shared" si="9"/>
        <v>184.79502602573595</v>
      </c>
    </row>
    <row r="18" spans="1:21" ht="15" x14ac:dyDescent="0.4">
      <c r="A18" s="3" t="s">
        <v>506</v>
      </c>
      <c r="B18" s="171">
        <v>143.72</v>
      </c>
      <c r="C18" s="172">
        <f t="shared" si="0"/>
        <v>143.72</v>
      </c>
      <c r="D18" s="171">
        <v>148.0316</v>
      </c>
      <c r="E18" s="172">
        <f t="shared" si="1"/>
        <v>148.0316</v>
      </c>
      <c r="F18" s="171">
        <v>152.47254799999999</v>
      </c>
      <c r="G18" s="172">
        <f t="shared" si="2"/>
        <v>152.47254799999999</v>
      </c>
      <c r="H18" s="171">
        <v>157.04672443999999</v>
      </c>
      <c r="I18" s="172">
        <f t="shared" si="3"/>
        <v>157.04672443999999</v>
      </c>
      <c r="J18" s="171">
        <v>161.7581261732</v>
      </c>
      <c r="K18" s="172">
        <f t="shared" si="4"/>
        <v>161.7581261732</v>
      </c>
      <c r="L18" s="171">
        <v>166.61086995839599</v>
      </c>
      <c r="M18" s="172">
        <f t="shared" si="5"/>
        <v>166.61086995839599</v>
      </c>
      <c r="N18" s="171">
        <v>171.60919605714787</v>
      </c>
      <c r="O18" s="172">
        <f t="shared" si="6"/>
        <v>171.60919605714787</v>
      </c>
      <c r="P18" s="171">
        <v>176.75747193886232</v>
      </c>
      <c r="Q18" s="172">
        <f t="shared" si="7"/>
        <v>176.75747193886232</v>
      </c>
      <c r="R18" s="171">
        <v>182.06019609702821</v>
      </c>
      <c r="S18" s="172">
        <f t="shared" si="8"/>
        <v>182.06019609702821</v>
      </c>
      <c r="T18" s="171">
        <v>187.52200197993906</v>
      </c>
      <c r="U18" s="172">
        <f t="shared" si="9"/>
        <v>187.52200197993906</v>
      </c>
    </row>
    <row r="19" spans="1:21" ht="15" x14ac:dyDescent="0.4">
      <c r="A19" s="3" t="s">
        <v>128</v>
      </c>
      <c r="B19" s="171">
        <v>136.86000000000001</v>
      </c>
      <c r="C19" s="172">
        <f t="shared" si="0"/>
        <v>136.86000000000001</v>
      </c>
      <c r="D19" s="171">
        <v>140.96580000000003</v>
      </c>
      <c r="E19" s="172">
        <f t="shared" si="1"/>
        <v>140.96580000000003</v>
      </c>
      <c r="F19" s="171">
        <v>145.19477400000002</v>
      </c>
      <c r="G19" s="172">
        <f t="shared" si="2"/>
        <v>145.19477400000002</v>
      </c>
      <c r="H19" s="171">
        <v>149.55061722000002</v>
      </c>
      <c r="I19" s="172">
        <f t="shared" si="3"/>
        <v>149.55061722000002</v>
      </c>
      <c r="J19" s="171">
        <v>154.03713573660002</v>
      </c>
      <c r="K19" s="172">
        <f t="shared" si="4"/>
        <v>154.03713573660002</v>
      </c>
      <c r="L19" s="171">
        <v>158.65824980869803</v>
      </c>
      <c r="M19" s="172">
        <f t="shared" si="5"/>
        <v>158.65824980869803</v>
      </c>
      <c r="N19" s="171">
        <v>163.41799730295898</v>
      </c>
      <c r="O19" s="172">
        <f t="shared" si="6"/>
        <v>163.41799730295898</v>
      </c>
      <c r="P19" s="171">
        <v>168.32053722204776</v>
      </c>
      <c r="Q19" s="172">
        <f t="shared" si="7"/>
        <v>168.32053722204776</v>
      </c>
      <c r="R19" s="171">
        <v>173.3701533387092</v>
      </c>
      <c r="S19" s="172">
        <f t="shared" si="8"/>
        <v>173.3701533387092</v>
      </c>
      <c r="T19" s="171">
        <v>178.57125793887047</v>
      </c>
      <c r="U19" s="172">
        <f t="shared" si="9"/>
        <v>178.57125793887047</v>
      </c>
    </row>
    <row r="20" spans="1:21" ht="15" x14ac:dyDescent="0.4">
      <c r="A20" s="3" t="s">
        <v>507</v>
      </c>
      <c r="B20" s="171">
        <v>123.85</v>
      </c>
      <c r="C20" s="172">
        <f t="shared" si="0"/>
        <v>123.85</v>
      </c>
      <c r="D20" s="171">
        <v>127.5655</v>
      </c>
      <c r="E20" s="172">
        <f t="shared" si="1"/>
        <v>127.5655</v>
      </c>
      <c r="F20" s="171">
        <v>131.39246500000002</v>
      </c>
      <c r="G20" s="172">
        <f t="shared" si="2"/>
        <v>131.39246500000002</v>
      </c>
      <c r="H20" s="171">
        <v>135.33423895000001</v>
      </c>
      <c r="I20" s="172">
        <f t="shared" si="3"/>
        <v>135.33423895000001</v>
      </c>
      <c r="J20" s="171">
        <v>139.39426611850001</v>
      </c>
      <c r="K20" s="172">
        <f t="shared" si="4"/>
        <v>139.39426611850001</v>
      </c>
      <c r="L20" s="171">
        <v>143.57609410205501</v>
      </c>
      <c r="M20" s="172">
        <f t="shared" si="5"/>
        <v>143.57609410205501</v>
      </c>
      <c r="N20" s="171">
        <v>147.88337692511666</v>
      </c>
      <c r="O20" s="172">
        <f t="shared" si="6"/>
        <v>147.88337692511666</v>
      </c>
      <c r="P20" s="171">
        <v>152.31987823287017</v>
      </c>
      <c r="Q20" s="172">
        <f t="shared" si="7"/>
        <v>152.31987823287017</v>
      </c>
      <c r="R20" s="171">
        <v>156.88947457985628</v>
      </c>
      <c r="S20" s="172">
        <f t="shared" si="8"/>
        <v>156.88947457985628</v>
      </c>
      <c r="T20" s="171">
        <v>161.59615881725199</v>
      </c>
      <c r="U20" s="172">
        <f t="shared" si="9"/>
        <v>161.59615881725199</v>
      </c>
    </row>
    <row r="21" spans="1:21" ht="15" x14ac:dyDescent="0.4">
      <c r="A21" s="3" t="s">
        <v>508</v>
      </c>
      <c r="B21" s="171">
        <v>128.63</v>
      </c>
      <c r="C21" s="172">
        <f t="shared" si="0"/>
        <v>128.63</v>
      </c>
      <c r="D21" s="171">
        <v>132.4889</v>
      </c>
      <c r="E21" s="172">
        <f t="shared" si="1"/>
        <v>132.4889</v>
      </c>
      <c r="F21" s="171">
        <v>136.46356700000001</v>
      </c>
      <c r="G21" s="172">
        <f t="shared" si="2"/>
        <v>136.46356700000001</v>
      </c>
      <c r="H21" s="171">
        <v>140.55747401000002</v>
      </c>
      <c r="I21" s="172">
        <f t="shared" si="3"/>
        <v>140.55747401000002</v>
      </c>
      <c r="J21" s="171">
        <v>144.77419823030002</v>
      </c>
      <c r="K21" s="172">
        <f t="shared" si="4"/>
        <v>144.77419823030002</v>
      </c>
      <c r="L21" s="171">
        <v>149.11742417720902</v>
      </c>
      <c r="M21" s="172">
        <f t="shared" si="5"/>
        <v>149.11742417720902</v>
      </c>
      <c r="N21" s="171">
        <v>153.5909469025253</v>
      </c>
      <c r="O21" s="172">
        <f t="shared" si="6"/>
        <v>153.5909469025253</v>
      </c>
      <c r="P21" s="171">
        <v>158.19867530960107</v>
      </c>
      <c r="Q21" s="172">
        <f t="shared" si="7"/>
        <v>158.19867530960107</v>
      </c>
      <c r="R21" s="171">
        <v>162.94463556888911</v>
      </c>
      <c r="S21" s="172">
        <f t="shared" si="8"/>
        <v>162.94463556888911</v>
      </c>
      <c r="T21" s="171">
        <v>167.83297463595579</v>
      </c>
      <c r="U21" s="172">
        <f t="shared" si="9"/>
        <v>167.83297463595579</v>
      </c>
    </row>
    <row r="22" spans="1:21" ht="15" x14ac:dyDescent="0.4">
      <c r="A22" s="3" t="s">
        <v>509</v>
      </c>
      <c r="B22" s="171">
        <v>131.86000000000001</v>
      </c>
      <c r="C22" s="172">
        <f t="shared" si="0"/>
        <v>131.86000000000001</v>
      </c>
      <c r="D22" s="171">
        <v>135.81580000000002</v>
      </c>
      <c r="E22" s="172">
        <f t="shared" si="1"/>
        <v>135.81580000000002</v>
      </c>
      <c r="F22" s="171">
        <v>139.89027400000003</v>
      </c>
      <c r="G22" s="172">
        <f t="shared" si="2"/>
        <v>139.89027400000003</v>
      </c>
      <c r="H22" s="171">
        <v>144.08698222000004</v>
      </c>
      <c r="I22" s="172">
        <f t="shared" si="3"/>
        <v>144.08698222000004</v>
      </c>
      <c r="J22" s="171">
        <v>148.40959168660004</v>
      </c>
      <c r="K22" s="172">
        <f t="shared" si="4"/>
        <v>148.40959168660004</v>
      </c>
      <c r="L22" s="171">
        <v>152.86187943719804</v>
      </c>
      <c r="M22" s="172">
        <f t="shared" si="5"/>
        <v>152.86187943719804</v>
      </c>
      <c r="N22" s="171">
        <v>157.44773582031399</v>
      </c>
      <c r="O22" s="172">
        <f t="shared" si="6"/>
        <v>157.44773582031399</v>
      </c>
      <c r="P22" s="171">
        <v>162.17116789492343</v>
      </c>
      <c r="Q22" s="172">
        <f t="shared" si="7"/>
        <v>162.17116789492343</v>
      </c>
      <c r="R22" s="171">
        <v>167.03630293177113</v>
      </c>
      <c r="S22" s="172">
        <f t="shared" si="8"/>
        <v>167.03630293177113</v>
      </c>
      <c r="T22" s="171">
        <v>172.04739201972427</v>
      </c>
      <c r="U22" s="172">
        <f t="shared" si="9"/>
        <v>172.04739201972427</v>
      </c>
    </row>
    <row r="23" spans="1:21" ht="15" x14ac:dyDescent="0.4">
      <c r="A23" s="3" t="s">
        <v>510</v>
      </c>
      <c r="B23" s="171">
        <v>126.45</v>
      </c>
      <c r="C23" s="172">
        <f t="shared" si="0"/>
        <v>126.45</v>
      </c>
      <c r="D23" s="171">
        <v>130.24350000000001</v>
      </c>
      <c r="E23" s="172">
        <f t="shared" si="1"/>
        <v>130.24350000000001</v>
      </c>
      <c r="F23" s="171">
        <v>134.15080500000002</v>
      </c>
      <c r="G23" s="172">
        <f t="shared" si="2"/>
        <v>134.15080500000002</v>
      </c>
      <c r="H23" s="171">
        <v>138.17532915000001</v>
      </c>
      <c r="I23" s="172">
        <f t="shared" si="3"/>
        <v>138.17532915000001</v>
      </c>
      <c r="J23" s="171">
        <v>142.32058902450001</v>
      </c>
      <c r="K23" s="172">
        <f t="shared" si="4"/>
        <v>142.32058902450001</v>
      </c>
      <c r="L23" s="171">
        <v>146.59020669523503</v>
      </c>
      <c r="M23" s="172">
        <f t="shared" si="5"/>
        <v>146.59020669523503</v>
      </c>
      <c r="N23" s="171">
        <v>150.98791289609207</v>
      </c>
      <c r="O23" s="172">
        <f t="shared" si="6"/>
        <v>150.98791289609207</v>
      </c>
      <c r="P23" s="171">
        <v>155.51755028297484</v>
      </c>
      <c r="Q23" s="172">
        <f t="shared" si="7"/>
        <v>155.51755028297484</v>
      </c>
      <c r="R23" s="171">
        <v>160.18307679146409</v>
      </c>
      <c r="S23" s="172">
        <f t="shared" si="8"/>
        <v>160.18307679146409</v>
      </c>
      <c r="T23" s="171">
        <v>164.98856909520802</v>
      </c>
      <c r="U23" s="172">
        <f t="shared" si="9"/>
        <v>164.98856909520802</v>
      </c>
    </row>
    <row r="24" spans="1:21" ht="15" x14ac:dyDescent="0.4">
      <c r="A24" s="3" t="s">
        <v>130</v>
      </c>
      <c r="B24" s="171">
        <v>117.41</v>
      </c>
      <c r="C24" s="172">
        <f t="shared" si="0"/>
        <v>117.41</v>
      </c>
      <c r="D24" s="171">
        <v>120.9323</v>
      </c>
      <c r="E24" s="172">
        <f t="shared" si="1"/>
        <v>120.9323</v>
      </c>
      <c r="F24" s="171">
        <v>124.56026900000001</v>
      </c>
      <c r="G24" s="172">
        <f t="shared" si="2"/>
        <v>124.56026900000001</v>
      </c>
      <c r="H24" s="171">
        <v>128.29707707</v>
      </c>
      <c r="I24" s="172">
        <f t="shared" si="3"/>
        <v>128.29707707</v>
      </c>
      <c r="J24" s="171">
        <v>132.1459893821</v>
      </c>
      <c r="K24" s="172">
        <f t="shared" si="4"/>
        <v>132.1459893821</v>
      </c>
      <c r="L24" s="171">
        <v>136.11036906356301</v>
      </c>
      <c r="M24" s="172">
        <f t="shared" si="5"/>
        <v>136.11036906356301</v>
      </c>
      <c r="N24" s="171">
        <v>140.19368013546992</v>
      </c>
      <c r="O24" s="172">
        <f t="shared" si="6"/>
        <v>140.19368013546992</v>
      </c>
      <c r="P24" s="171">
        <v>144.39949053953401</v>
      </c>
      <c r="Q24" s="172">
        <f t="shared" si="7"/>
        <v>144.39949053953401</v>
      </c>
      <c r="R24" s="171">
        <v>148.73147525572003</v>
      </c>
      <c r="S24" s="172">
        <f t="shared" si="8"/>
        <v>148.73147525572003</v>
      </c>
      <c r="T24" s="171">
        <v>153.19341951339163</v>
      </c>
      <c r="U24" s="172">
        <f t="shared" si="9"/>
        <v>153.19341951339163</v>
      </c>
    </row>
    <row r="25" spans="1:21" ht="15" x14ac:dyDescent="0.4">
      <c r="A25" s="3" t="s">
        <v>129</v>
      </c>
      <c r="B25" s="171">
        <v>136.29</v>
      </c>
      <c r="C25" s="172">
        <f t="shared" si="0"/>
        <v>136.29</v>
      </c>
      <c r="D25" s="171">
        <v>140.37870000000001</v>
      </c>
      <c r="E25" s="172">
        <f t="shared" si="1"/>
        <v>140.37870000000001</v>
      </c>
      <c r="F25" s="171">
        <v>144.59006100000002</v>
      </c>
      <c r="G25" s="172">
        <f t="shared" si="2"/>
        <v>144.59006100000002</v>
      </c>
      <c r="H25" s="171">
        <v>148.92776283000003</v>
      </c>
      <c r="I25" s="172">
        <f t="shared" si="3"/>
        <v>148.92776283000003</v>
      </c>
      <c r="J25" s="171">
        <v>153.39559571490003</v>
      </c>
      <c r="K25" s="172">
        <f t="shared" si="4"/>
        <v>153.39559571490003</v>
      </c>
      <c r="L25" s="171">
        <v>157.99746358634704</v>
      </c>
      <c r="M25" s="172">
        <f t="shared" si="5"/>
        <v>157.99746358634704</v>
      </c>
      <c r="N25" s="171">
        <v>162.73738749393746</v>
      </c>
      <c r="O25" s="172">
        <f t="shared" si="6"/>
        <v>162.73738749393746</v>
      </c>
      <c r="P25" s="171">
        <v>167.61950911875559</v>
      </c>
      <c r="Q25" s="172">
        <f t="shared" si="7"/>
        <v>167.61950911875559</v>
      </c>
      <c r="R25" s="171">
        <v>172.64809439231826</v>
      </c>
      <c r="S25" s="172">
        <f t="shared" si="8"/>
        <v>172.64809439231826</v>
      </c>
      <c r="T25" s="171">
        <v>177.82753722408782</v>
      </c>
      <c r="U25" s="172">
        <f t="shared" si="9"/>
        <v>177.82753722408782</v>
      </c>
    </row>
    <row r="26" spans="1:21" ht="15" x14ac:dyDescent="0.4">
      <c r="A26" s="46" t="s">
        <v>511</v>
      </c>
      <c r="B26" s="171">
        <v>151.25</v>
      </c>
      <c r="C26" s="172">
        <f t="shared" si="0"/>
        <v>151.25</v>
      </c>
      <c r="D26" s="171">
        <v>155.78749999999999</v>
      </c>
      <c r="E26" s="172">
        <f t="shared" si="1"/>
        <v>155.78749999999999</v>
      </c>
      <c r="F26" s="171">
        <v>160.46112500000001</v>
      </c>
      <c r="G26" s="172">
        <f t="shared" si="2"/>
        <v>160.46112500000001</v>
      </c>
      <c r="H26" s="171">
        <v>165.27495875000002</v>
      </c>
      <c r="I26" s="172">
        <f t="shared" si="3"/>
        <v>165.27495875000002</v>
      </c>
      <c r="J26" s="171">
        <v>170.23320751250003</v>
      </c>
      <c r="K26" s="172">
        <f t="shared" si="4"/>
        <v>170.23320751250003</v>
      </c>
      <c r="L26" s="171">
        <v>175.34020373787504</v>
      </c>
      <c r="M26" s="172">
        <f t="shared" si="5"/>
        <v>175.34020373787504</v>
      </c>
      <c r="N26" s="171">
        <v>180.60040985001129</v>
      </c>
      <c r="O26" s="172">
        <f t="shared" si="6"/>
        <v>180.60040985001129</v>
      </c>
      <c r="P26" s="171">
        <v>186.01842214551164</v>
      </c>
      <c r="Q26" s="172">
        <f t="shared" si="7"/>
        <v>186.01842214551164</v>
      </c>
      <c r="R26" s="171">
        <v>191.59897480987698</v>
      </c>
      <c r="S26" s="172">
        <f t="shared" si="8"/>
        <v>191.59897480987698</v>
      </c>
      <c r="T26" s="171">
        <v>197.34694405417329</v>
      </c>
      <c r="U26" s="172">
        <f t="shared" si="9"/>
        <v>197.34694405417329</v>
      </c>
    </row>
    <row r="27" spans="1:21" ht="15" x14ac:dyDescent="0.4">
      <c r="A27" s="3" t="s">
        <v>131</v>
      </c>
      <c r="B27" s="171">
        <v>144.88999999999999</v>
      </c>
      <c r="C27" s="172">
        <f t="shared" si="0"/>
        <v>144.88999999999999</v>
      </c>
      <c r="D27" s="171">
        <v>149.23669999999998</v>
      </c>
      <c r="E27" s="172">
        <f t="shared" si="1"/>
        <v>149.23669999999998</v>
      </c>
      <c r="F27" s="171">
        <v>153.71380099999999</v>
      </c>
      <c r="G27" s="172">
        <f t="shared" si="2"/>
        <v>153.71380099999999</v>
      </c>
      <c r="H27" s="171">
        <v>158.32521502999998</v>
      </c>
      <c r="I27" s="172">
        <f t="shared" si="3"/>
        <v>158.32521502999998</v>
      </c>
      <c r="J27" s="171">
        <v>163.07497148089999</v>
      </c>
      <c r="K27" s="172">
        <f t="shared" si="4"/>
        <v>163.07497148089999</v>
      </c>
      <c r="L27" s="171">
        <v>167.967220625327</v>
      </c>
      <c r="M27" s="172">
        <f t="shared" si="5"/>
        <v>167.967220625327</v>
      </c>
      <c r="N27" s="171">
        <v>173.0062372440868</v>
      </c>
      <c r="O27" s="172">
        <f t="shared" si="6"/>
        <v>173.0062372440868</v>
      </c>
      <c r="P27" s="171">
        <v>178.19642436140941</v>
      </c>
      <c r="Q27" s="172">
        <f t="shared" si="7"/>
        <v>178.19642436140941</v>
      </c>
      <c r="R27" s="171">
        <v>183.54231709225169</v>
      </c>
      <c r="S27" s="172">
        <f t="shared" si="8"/>
        <v>183.54231709225169</v>
      </c>
      <c r="T27" s="171">
        <v>189.04858660501924</v>
      </c>
      <c r="U27" s="172">
        <f t="shared" si="9"/>
        <v>189.04858660501924</v>
      </c>
    </row>
    <row r="28" spans="1:21" ht="15" x14ac:dyDescent="0.4">
      <c r="A28" s="3" t="s">
        <v>512</v>
      </c>
      <c r="B28" s="171">
        <v>136.86000000000001</v>
      </c>
      <c r="C28" s="172">
        <f t="shared" si="0"/>
        <v>136.86000000000001</v>
      </c>
      <c r="D28" s="171">
        <v>140.96580000000003</v>
      </c>
      <c r="E28" s="172">
        <f t="shared" si="1"/>
        <v>140.96580000000003</v>
      </c>
      <c r="F28" s="171">
        <v>145.19477400000002</v>
      </c>
      <c r="G28" s="172">
        <f t="shared" si="2"/>
        <v>145.19477400000002</v>
      </c>
      <c r="H28" s="171">
        <v>149.55061722000002</v>
      </c>
      <c r="I28" s="172">
        <f t="shared" si="3"/>
        <v>149.55061722000002</v>
      </c>
      <c r="J28" s="171">
        <v>154.03713573660002</v>
      </c>
      <c r="K28" s="172">
        <f t="shared" si="4"/>
        <v>154.03713573660002</v>
      </c>
      <c r="L28" s="171">
        <v>158.65824980869803</v>
      </c>
      <c r="M28" s="172">
        <f t="shared" si="5"/>
        <v>158.65824980869803</v>
      </c>
      <c r="N28" s="171">
        <v>163.41799730295898</v>
      </c>
      <c r="O28" s="172">
        <f t="shared" si="6"/>
        <v>163.41799730295898</v>
      </c>
      <c r="P28" s="171">
        <v>168.32053722204776</v>
      </c>
      <c r="Q28" s="172">
        <f t="shared" si="7"/>
        <v>168.32053722204776</v>
      </c>
      <c r="R28" s="171">
        <v>173.3701533387092</v>
      </c>
      <c r="S28" s="172">
        <f t="shared" si="8"/>
        <v>173.3701533387092</v>
      </c>
      <c r="T28" s="171">
        <v>178.57125793887047</v>
      </c>
      <c r="U28" s="172">
        <f t="shared" si="9"/>
        <v>178.57125793887047</v>
      </c>
    </row>
    <row r="29" spans="1:21" ht="15" x14ac:dyDescent="0.4">
      <c r="A29" s="3" t="s">
        <v>513</v>
      </c>
      <c r="B29" s="171">
        <v>148.96</v>
      </c>
      <c r="C29" s="172">
        <f t="shared" si="0"/>
        <v>148.96</v>
      </c>
      <c r="D29" s="171">
        <v>153.42880000000002</v>
      </c>
      <c r="E29" s="172">
        <f t="shared" si="1"/>
        <v>153.42880000000002</v>
      </c>
      <c r="F29" s="171">
        <v>158.03166400000003</v>
      </c>
      <c r="G29" s="172">
        <f t="shared" si="2"/>
        <v>158.03166400000003</v>
      </c>
      <c r="H29" s="171">
        <v>162.77261392000003</v>
      </c>
      <c r="I29" s="172">
        <f t="shared" si="3"/>
        <v>162.77261392000003</v>
      </c>
      <c r="J29" s="171">
        <v>167.65579233760002</v>
      </c>
      <c r="K29" s="172">
        <f t="shared" si="4"/>
        <v>167.65579233760002</v>
      </c>
      <c r="L29" s="171">
        <v>172.68546610772802</v>
      </c>
      <c r="M29" s="172">
        <f t="shared" si="5"/>
        <v>172.68546610772802</v>
      </c>
      <c r="N29" s="171">
        <v>177.86603009095987</v>
      </c>
      <c r="O29" s="172">
        <f t="shared" si="6"/>
        <v>177.86603009095987</v>
      </c>
      <c r="P29" s="171">
        <v>183.20201099368867</v>
      </c>
      <c r="Q29" s="172">
        <f t="shared" si="7"/>
        <v>183.20201099368867</v>
      </c>
      <c r="R29" s="171">
        <v>188.69807132349933</v>
      </c>
      <c r="S29" s="172">
        <f t="shared" si="8"/>
        <v>188.69807132349933</v>
      </c>
      <c r="T29" s="171">
        <v>194.35901346320432</v>
      </c>
      <c r="U29" s="172">
        <f t="shared" si="9"/>
        <v>194.35901346320432</v>
      </c>
    </row>
    <row r="30" spans="1:21" ht="15" x14ac:dyDescent="0.4">
      <c r="A30" s="3" t="s">
        <v>514</v>
      </c>
      <c r="B30" s="171">
        <v>125.43</v>
      </c>
      <c r="C30" s="172">
        <f t="shared" si="0"/>
        <v>125.43</v>
      </c>
      <c r="D30" s="171">
        <v>129.19290000000001</v>
      </c>
      <c r="E30" s="172">
        <f t="shared" si="1"/>
        <v>129.19290000000001</v>
      </c>
      <c r="F30" s="171">
        <v>133.06868700000001</v>
      </c>
      <c r="G30" s="172">
        <f t="shared" si="2"/>
        <v>133.06868700000001</v>
      </c>
      <c r="H30" s="171">
        <v>137.06074761000002</v>
      </c>
      <c r="I30" s="172">
        <f t="shared" si="3"/>
        <v>137.06074761000002</v>
      </c>
      <c r="J30" s="171">
        <v>141.17257003830002</v>
      </c>
      <c r="K30" s="172">
        <f t="shared" si="4"/>
        <v>141.17257003830002</v>
      </c>
      <c r="L30" s="171">
        <v>145.40774713944901</v>
      </c>
      <c r="M30" s="172">
        <f t="shared" si="5"/>
        <v>145.40774713944901</v>
      </c>
      <c r="N30" s="171">
        <v>149.76997955363248</v>
      </c>
      <c r="O30" s="172">
        <f t="shared" si="6"/>
        <v>149.76997955363248</v>
      </c>
      <c r="P30" s="171">
        <v>154.26307894024146</v>
      </c>
      <c r="Q30" s="172">
        <f t="shared" si="7"/>
        <v>154.26307894024146</v>
      </c>
      <c r="R30" s="171">
        <v>158.89097130844871</v>
      </c>
      <c r="S30" s="172">
        <f t="shared" si="8"/>
        <v>158.89097130844871</v>
      </c>
      <c r="T30" s="171">
        <v>163.65770044770218</v>
      </c>
      <c r="U30" s="172">
        <f t="shared" si="9"/>
        <v>163.65770044770218</v>
      </c>
    </row>
    <row r="31" spans="1:21" ht="15" x14ac:dyDescent="0.4">
      <c r="A31" s="3" t="s">
        <v>134</v>
      </c>
      <c r="B31" s="171">
        <v>92.45</v>
      </c>
      <c r="C31" s="172">
        <f t="shared" si="0"/>
        <v>92.45</v>
      </c>
      <c r="D31" s="171">
        <v>95.223500000000001</v>
      </c>
      <c r="E31" s="172">
        <f t="shared" si="1"/>
        <v>95.223500000000001</v>
      </c>
      <c r="F31" s="171">
        <v>98.080205000000007</v>
      </c>
      <c r="G31" s="172">
        <f t="shared" si="2"/>
        <v>98.080205000000007</v>
      </c>
      <c r="H31" s="171">
        <v>101.02261115</v>
      </c>
      <c r="I31" s="172">
        <f t="shared" si="3"/>
        <v>101.02261115</v>
      </c>
      <c r="J31" s="171">
        <v>104.0532894845</v>
      </c>
      <c r="K31" s="172">
        <f t="shared" si="4"/>
        <v>104.0532894845</v>
      </c>
      <c r="L31" s="171">
        <v>107.174888169035</v>
      </c>
      <c r="M31" s="172">
        <f t="shared" si="5"/>
        <v>107.174888169035</v>
      </c>
      <c r="N31" s="171">
        <v>110.39013481410605</v>
      </c>
      <c r="O31" s="172">
        <f t="shared" si="6"/>
        <v>110.39013481410605</v>
      </c>
      <c r="P31" s="171">
        <v>113.70183885852923</v>
      </c>
      <c r="Q31" s="172">
        <f t="shared" si="7"/>
        <v>113.70183885852923</v>
      </c>
      <c r="R31" s="171">
        <v>117.11289402428511</v>
      </c>
      <c r="S31" s="172">
        <f t="shared" si="8"/>
        <v>117.11289402428511</v>
      </c>
      <c r="T31" s="171">
        <v>120.62628084501367</v>
      </c>
      <c r="U31" s="172">
        <f t="shared" si="9"/>
        <v>120.62628084501367</v>
      </c>
    </row>
    <row r="32" spans="1:21" ht="15" x14ac:dyDescent="0.4">
      <c r="A32" s="3" t="s">
        <v>5</v>
      </c>
      <c r="B32" s="171">
        <v>119.42</v>
      </c>
      <c r="C32" s="172">
        <f t="shared" si="0"/>
        <v>119.42</v>
      </c>
      <c r="D32" s="171">
        <v>123.0026</v>
      </c>
      <c r="E32" s="172">
        <f t="shared" si="1"/>
        <v>123.0026</v>
      </c>
      <c r="F32" s="171">
        <v>126.692678</v>
      </c>
      <c r="G32" s="172">
        <f t="shared" si="2"/>
        <v>126.692678</v>
      </c>
      <c r="H32" s="171">
        <v>130.49345834000002</v>
      </c>
      <c r="I32" s="172">
        <f t="shared" si="3"/>
        <v>130.49345834000002</v>
      </c>
      <c r="J32" s="171">
        <v>134.40826209020003</v>
      </c>
      <c r="K32" s="172">
        <f t="shared" si="4"/>
        <v>134.40826209020003</v>
      </c>
      <c r="L32" s="171">
        <v>138.44050995290604</v>
      </c>
      <c r="M32" s="172">
        <f t="shared" si="5"/>
        <v>138.44050995290604</v>
      </c>
      <c r="N32" s="171">
        <v>142.59372525149323</v>
      </c>
      <c r="O32" s="172">
        <f t="shared" si="6"/>
        <v>142.59372525149323</v>
      </c>
      <c r="P32" s="171">
        <v>146.87153700903804</v>
      </c>
      <c r="Q32" s="172">
        <f t="shared" si="7"/>
        <v>146.87153700903804</v>
      </c>
      <c r="R32" s="171">
        <v>151.27768311930919</v>
      </c>
      <c r="S32" s="172">
        <f t="shared" si="8"/>
        <v>151.27768311930919</v>
      </c>
      <c r="T32" s="171">
        <v>155.81601361288847</v>
      </c>
      <c r="U32" s="172">
        <f t="shared" si="9"/>
        <v>155.81601361288847</v>
      </c>
    </row>
    <row r="33" spans="1:21" ht="15" x14ac:dyDescent="0.4">
      <c r="A33" s="3" t="s">
        <v>515</v>
      </c>
      <c r="B33" s="171">
        <v>173.43</v>
      </c>
      <c r="C33" s="172">
        <f t="shared" si="0"/>
        <v>173.43</v>
      </c>
      <c r="D33" s="171">
        <v>178.63290000000001</v>
      </c>
      <c r="E33" s="172">
        <f t="shared" si="1"/>
        <v>178.63290000000001</v>
      </c>
      <c r="F33" s="171">
        <v>183.99188700000002</v>
      </c>
      <c r="G33" s="172">
        <f t="shared" si="2"/>
        <v>183.99188700000002</v>
      </c>
      <c r="H33" s="171">
        <v>189.51164361000002</v>
      </c>
      <c r="I33" s="172">
        <f t="shared" si="3"/>
        <v>189.51164361000002</v>
      </c>
      <c r="J33" s="171">
        <v>195.19699291830003</v>
      </c>
      <c r="K33" s="172">
        <f t="shared" si="4"/>
        <v>195.19699291830003</v>
      </c>
      <c r="L33" s="171">
        <v>201.05290270584902</v>
      </c>
      <c r="M33" s="172">
        <f t="shared" si="5"/>
        <v>201.05290270584902</v>
      </c>
      <c r="N33" s="171">
        <v>207.08448978702449</v>
      </c>
      <c r="O33" s="172">
        <f t="shared" si="6"/>
        <v>207.08448978702449</v>
      </c>
      <c r="P33" s="171">
        <v>213.29702448063523</v>
      </c>
      <c r="Q33" s="172">
        <f t="shared" si="7"/>
        <v>213.29702448063523</v>
      </c>
      <c r="R33" s="171">
        <v>219.69593521505431</v>
      </c>
      <c r="S33" s="172">
        <f t="shared" si="8"/>
        <v>219.69593521505431</v>
      </c>
      <c r="T33" s="171">
        <v>226.28681327150593</v>
      </c>
      <c r="U33" s="172">
        <f t="shared" si="9"/>
        <v>226.28681327150593</v>
      </c>
    </row>
    <row r="34" spans="1:21" ht="15" x14ac:dyDescent="0.4">
      <c r="A34" s="3" t="s">
        <v>516</v>
      </c>
      <c r="B34" s="171">
        <v>154.37</v>
      </c>
      <c r="C34" s="172">
        <f t="shared" si="0"/>
        <v>154.37</v>
      </c>
      <c r="D34" s="171">
        <v>159.00110000000001</v>
      </c>
      <c r="E34" s="172">
        <f t="shared" si="1"/>
        <v>159.00110000000001</v>
      </c>
      <c r="F34" s="171">
        <v>163.77113300000002</v>
      </c>
      <c r="G34" s="172">
        <f t="shared" si="2"/>
        <v>163.77113300000002</v>
      </c>
      <c r="H34" s="171">
        <v>168.68426699000003</v>
      </c>
      <c r="I34" s="172">
        <f t="shared" si="3"/>
        <v>168.68426699000003</v>
      </c>
      <c r="J34" s="171">
        <v>173.74479499970002</v>
      </c>
      <c r="K34" s="172">
        <f t="shared" si="4"/>
        <v>173.74479499970002</v>
      </c>
      <c r="L34" s="171">
        <v>178.95713884969103</v>
      </c>
      <c r="M34" s="172">
        <f t="shared" si="5"/>
        <v>178.95713884969103</v>
      </c>
      <c r="N34" s="171">
        <v>184.32585301518176</v>
      </c>
      <c r="O34" s="172">
        <f t="shared" si="6"/>
        <v>184.32585301518176</v>
      </c>
      <c r="P34" s="171">
        <v>189.85562860563724</v>
      </c>
      <c r="Q34" s="172">
        <f t="shared" si="7"/>
        <v>189.85562860563724</v>
      </c>
      <c r="R34" s="171">
        <v>195.55129746380635</v>
      </c>
      <c r="S34" s="172">
        <f t="shared" si="8"/>
        <v>195.55129746380635</v>
      </c>
      <c r="T34" s="171">
        <v>201.41783638772054</v>
      </c>
      <c r="U34" s="172">
        <f t="shared" si="9"/>
        <v>201.41783638772054</v>
      </c>
    </row>
    <row r="35" spans="1:21" ht="15" x14ac:dyDescent="0.4">
      <c r="A35" s="3" t="s">
        <v>517</v>
      </c>
      <c r="B35" s="171">
        <v>117.41</v>
      </c>
      <c r="C35" s="172">
        <f t="shared" si="0"/>
        <v>117.41</v>
      </c>
      <c r="D35" s="171">
        <v>120.9323</v>
      </c>
      <c r="E35" s="172">
        <f t="shared" si="1"/>
        <v>120.9323</v>
      </c>
      <c r="F35" s="171">
        <v>124.56026900000001</v>
      </c>
      <c r="G35" s="172">
        <f t="shared" si="2"/>
        <v>124.56026900000001</v>
      </c>
      <c r="H35" s="171">
        <v>128.29707707</v>
      </c>
      <c r="I35" s="172">
        <f t="shared" si="3"/>
        <v>128.29707707</v>
      </c>
      <c r="J35" s="171">
        <v>132.1459893821</v>
      </c>
      <c r="K35" s="172">
        <f t="shared" si="4"/>
        <v>132.1459893821</v>
      </c>
      <c r="L35" s="171">
        <v>136.11036906356301</v>
      </c>
      <c r="M35" s="172">
        <f t="shared" si="5"/>
        <v>136.11036906356301</v>
      </c>
      <c r="N35" s="171">
        <v>140.19368013546992</v>
      </c>
      <c r="O35" s="172">
        <f t="shared" si="6"/>
        <v>140.19368013546992</v>
      </c>
      <c r="P35" s="171">
        <v>144.39949053953401</v>
      </c>
      <c r="Q35" s="172">
        <f t="shared" si="7"/>
        <v>144.39949053953401</v>
      </c>
      <c r="R35" s="171">
        <v>148.73147525572003</v>
      </c>
      <c r="S35" s="172">
        <f t="shared" si="8"/>
        <v>148.73147525572003</v>
      </c>
      <c r="T35" s="171">
        <v>153.19341951339163</v>
      </c>
      <c r="U35" s="172">
        <f t="shared" si="9"/>
        <v>153.19341951339163</v>
      </c>
    </row>
    <row r="36" spans="1:21" ht="15" x14ac:dyDescent="0.4">
      <c r="A36" s="3" t="s">
        <v>518</v>
      </c>
      <c r="B36" s="171">
        <v>136.86000000000001</v>
      </c>
      <c r="C36" s="172">
        <f t="shared" si="0"/>
        <v>136.86000000000001</v>
      </c>
      <c r="D36" s="171">
        <v>140.96580000000003</v>
      </c>
      <c r="E36" s="172">
        <f t="shared" si="1"/>
        <v>140.96580000000003</v>
      </c>
      <c r="F36" s="171">
        <v>145.19477400000002</v>
      </c>
      <c r="G36" s="172">
        <f t="shared" si="2"/>
        <v>145.19477400000002</v>
      </c>
      <c r="H36" s="171">
        <v>149.55061722000002</v>
      </c>
      <c r="I36" s="172">
        <f t="shared" si="3"/>
        <v>149.55061722000002</v>
      </c>
      <c r="J36" s="171">
        <v>154.03713573660002</v>
      </c>
      <c r="K36" s="172">
        <f t="shared" si="4"/>
        <v>154.03713573660002</v>
      </c>
      <c r="L36" s="171">
        <v>158.65824980869803</v>
      </c>
      <c r="M36" s="172">
        <f t="shared" si="5"/>
        <v>158.65824980869803</v>
      </c>
      <c r="N36" s="171">
        <v>163.41799730295898</v>
      </c>
      <c r="O36" s="172">
        <f t="shared" si="6"/>
        <v>163.41799730295898</v>
      </c>
      <c r="P36" s="171">
        <v>168.32053722204776</v>
      </c>
      <c r="Q36" s="172">
        <f t="shared" si="7"/>
        <v>168.32053722204776</v>
      </c>
      <c r="R36" s="171">
        <v>173.3701533387092</v>
      </c>
      <c r="S36" s="172">
        <f t="shared" si="8"/>
        <v>173.3701533387092</v>
      </c>
      <c r="T36" s="171">
        <v>178.57125793887047</v>
      </c>
      <c r="U36" s="172">
        <f t="shared" si="9"/>
        <v>178.57125793887047</v>
      </c>
    </row>
    <row r="37" spans="1:21" ht="15" x14ac:dyDescent="0.4">
      <c r="A37" s="3" t="s">
        <v>519</v>
      </c>
      <c r="B37" s="171">
        <v>136.86000000000001</v>
      </c>
      <c r="C37" s="172">
        <f t="shared" si="0"/>
        <v>136.86000000000001</v>
      </c>
      <c r="D37" s="171">
        <v>140.96580000000003</v>
      </c>
      <c r="E37" s="172">
        <f t="shared" si="1"/>
        <v>140.96580000000003</v>
      </c>
      <c r="F37" s="171">
        <v>145.19477400000002</v>
      </c>
      <c r="G37" s="172">
        <f t="shared" si="2"/>
        <v>145.19477400000002</v>
      </c>
      <c r="H37" s="171">
        <v>149.55061722000002</v>
      </c>
      <c r="I37" s="172">
        <f t="shared" si="3"/>
        <v>149.55061722000002</v>
      </c>
      <c r="J37" s="171">
        <v>154.03713573660002</v>
      </c>
      <c r="K37" s="172">
        <f t="shared" si="4"/>
        <v>154.03713573660002</v>
      </c>
      <c r="L37" s="171">
        <v>158.65824980869803</v>
      </c>
      <c r="M37" s="172">
        <f t="shared" si="5"/>
        <v>158.65824980869803</v>
      </c>
      <c r="N37" s="171">
        <v>163.41799730295898</v>
      </c>
      <c r="O37" s="172">
        <f t="shared" si="6"/>
        <v>163.41799730295898</v>
      </c>
      <c r="P37" s="171">
        <v>168.32053722204776</v>
      </c>
      <c r="Q37" s="172">
        <f t="shared" si="7"/>
        <v>168.32053722204776</v>
      </c>
      <c r="R37" s="171">
        <v>173.3701533387092</v>
      </c>
      <c r="S37" s="172">
        <f t="shared" si="8"/>
        <v>173.3701533387092</v>
      </c>
      <c r="T37" s="171">
        <v>178.57125793887047</v>
      </c>
      <c r="U37" s="172">
        <f t="shared" si="9"/>
        <v>178.57125793887047</v>
      </c>
    </row>
    <row r="38" spans="1:21" ht="15" x14ac:dyDescent="0.4">
      <c r="A38" s="3" t="s">
        <v>520</v>
      </c>
      <c r="B38" s="171">
        <v>117.41</v>
      </c>
      <c r="C38" s="172">
        <f t="shared" si="0"/>
        <v>117.41</v>
      </c>
      <c r="D38" s="171">
        <v>120.9323</v>
      </c>
      <c r="E38" s="172">
        <f t="shared" si="1"/>
        <v>120.9323</v>
      </c>
      <c r="F38" s="171">
        <v>124.56026900000001</v>
      </c>
      <c r="G38" s="172">
        <f t="shared" si="2"/>
        <v>124.56026900000001</v>
      </c>
      <c r="H38" s="171">
        <v>128.29707707</v>
      </c>
      <c r="I38" s="172">
        <f t="shared" si="3"/>
        <v>128.29707707</v>
      </c>
      <c r="J38" s="171">
        <v>132.1459893821</v>
      </c>
      <c r="K38" s="172">
        <f t="shared" si="4"/>
        <v>132.1459893821</v>
      </c>
      <c r="L38" s="171">
        <v>136.11036906356301</v>
      </c>
      <c r="M38" s="172">
        <f t="shared" si="5"/>
        <v>136.11036906356301</v>
      </c>
      <c r="N38" s="171">
        <v>140.19368013546992</v>
      </c>
      <c r="O38" s="172">
        <f t="shared" si="6"/>
        <v>140.19368013546992</v>
      </c>
      <c r="P38" s="171">
        <v>144.39949053953401</v>
      </c>
      <c r="Q38" s="172">
        <f t="shared" si="7"/>
        <v>144.39949053953401</v>
      </c>
      <c r="R38" s="171">
        <v>148.73147525572003</v>
      </c>
      <c r="S38" s="172">
        <f t="shared" si="8"/>
        <v>148.73147525572003</v>
      </c>
      <c r="T38" s="171">
        <v>153.19341951339163</v>
      </c>
      <c r="U38" s="172">
        <f t="shared" si="9"/>
        <v>153.19341951339163</v>
      </c>
    </row>
    <row r="39" spans="1:21" ht="15" x14ac:dyDescent="0.4">
      <c r="A39" s="3" t="s">
        <v>521</v>
      </c>
      <c r="B39" s="171">
        <v>117.41</v>
      </c>
      <c r="C39" s="172">
        <f t="shared" si="0"/>
        <v>117.41</v>
      </c>
      <c r="D39" s="171">
        <v>120.9323</v>
      </c>
      <c r="E39" s="172">
        <f t="shared" si="1"/>
        <v>120.9323</v>
      </c>
      <c r="F39" s="171">
        <v>124.56026900000001</v>
      </c>
      <c r="G39" s="172">
        <f t="shared" si="2"/>
        <v>124.56026900000001</v>
      </c>
      <c r="H39" s="171">
        <v>128.29707707</v>
      </c>
      <c r="I39" s="172">
        <f t="shared" si="3"/>
        <v>128.29707707</v>
      </c>
      <c r="J39" s="171">
        <v>132.1459893821</v>
      </c>
      <c r="K39" s="172">
        <f t="shared" si="4"/>
        <v>132.1459893821</v>
      </c>
      <c r="L39" s="171">
        <v>136.11036906356301</v>
      </c>
      <c r="M39" s="172">
        <f t="shared" si="5"/>
        <v>136.11036906356301</v>
      </c>
      <c r="N39" s="171">
        <v>140.19368013546992</v>
      </c>
      <c r="O39" s="172">
        <f t="shared" si="6"/>
        <v>140.19368013546992</v>
      </c>
      <c r="P39" s="171">
        <v>144.39949053953401</v>
      </c>
      <c r="Q39" s="172">
        <f t="shared" si="7"/>
        <v>144.39949053953401</v>
      </c>
      <c r="R39" s="171">
        <v>148.73147525572003</v>
      </c>
      <c r="S39" s="172">
        <f t="shared" si="8"/>
        <v>148.73147525572003</v>
      </c>
      <c r="T39" s="171">
        <v>153.19341951339163</v>
      </c>
      <c r="U39" s="172">
        <f t="shared" si="9"/>
        <v>153.19341951339163</v>
      </c>
    </row>
    <row r="40" spans="1:21" ht="15.75" customHeight="1" x14ac:dyDescent="0.4">
      <c r="A40" s="3" t="s">
        <v>522</v>
      </c>
      <c r="B40" s="171">
        <v>136.86000000000001</v>
      </c>
      <c r="C40" s="172">
        <f t="shared" si="0"/>
        <v>136.86000000000001</v>
      </c>
      <c r="D40" s="171">
        <v>140.96580000000003</v>
      </c>
      <c r="E40" s="172">
        <f t="shared" si="1"/>
        <v>140.96580000000003</v>
      </c>
      <c r="F40" s="171">
        <v>145.19477400000002</v>
      </c>
      <c r="G40" s="172">
        <f t="shared" si="2"/>
        <v>145.19477400000002</v>
      </c>
      <c r="H40" s="171">
        <v>149.55061722000002</v>
      </c>
      <c r="I40" s="172">
        <f t="shared" si="3"/>
        <v>149.55061722000002</v>
      </c>
      <c r="J40" s="171">
        <v>154.03713573660002</v>
      </c>
      <c r="K40" s="172">
        <f t="shared" si="4"/>
        <v>154.03713573660002</v>
      </c>
      <c r="L40" s="171">
        <v>158.65824980869803</v>
      </c>
      <c r="M40" s="172">
        <f t="shared" si="5"/>
        <v>158.65824980869803</v>
      </c>
      <c r="N40" s="171">
        <v>163.41799730295898</v>
      </c>
      <c r="O40" s="172">
        <f t="shared" si="6"/>
        <v>163.41799730295898</v>
      </c>
      <c r="P40" s="171">
        <v>168.32053722204776</v>
      </c>
      <c r="Q40" s="172">
        <f t="shared" si="7"/>
        <v>168.32053722204776</v>
      </c>
      <c r="R40" s="171">
        <v>173.3701533387092</v>
      </c>
      <c r="S40" s="172">
        <f t="shared" si="8"/>
        <v>173.3701533387092</v>
      </c>
      <c r="T40" s="171">
        <v>178.57125793887047</v>
      </c>
      <c r="U40" s="172">
        <f t="shared" si="9"/>
        <v>178.57125793887047</v>
      </c>
    </row>
    <row r="41" spans="1:21" ht="15.75" customHeight="1" x14ac:dyDescent="0.4">
      <c r="A41" s="3" t="s">
        <v>127</v>
      </c>
      <c r="B41" s="171">
        <v>117.41</v>
      </c>
      <c r="C41" s="172">
        <f t="shared" si="0"/>
        <v>117.41</v>
      </c>
      <c r="D41" s="171">
        <v>120.9323</v>
      </c>
      <c r="E41" s="172">
        <f t="shared" si="1"/>
        <v>120.9323</v>
      </c>
      <c r="F41" s="171">
        <v>124.56026900000001</v>
      </c>
      <c r="G41" s="172">
        <f t="shared" si="2"/>
        <v>124.56026900000001</v>
      </c>
      <c r="H41" s="171">
        <v>128.29707707</v>
      </c>
      <c r="I41" s="172">
        <f t="shared" si="3"/>
        <v>128.29707707</v>
      </c>
      <c r="J41" s="171">
        <v>132.1459893821</v>
      </c>
      <c r="K41" s="172">
        <f t="shared" si="4"/>
        <v>132.1459893821</v>
      </c>
      <c r="L41" s="171">
        <v>136.11036906356301</v>
      </c>
      <c r="M41" s="172">
        <f t="shared" si="5"/>
        <v>136.11036906356301</v>
      </c>
      <c r="N41" s="171">
        <v>140.19368013546992</v>
      </c>
      <c r="O41" s="172">
        <f t="shared" si="6"/>
        <v>140.19368013546992</v>
      </c>
      <c r="P41" s="171">
        <v>144.39949053953401</v>
      </c>
      <c r="Q41" s="172">
        <f t="shared" si="7"/>
        <v>144.39949053953401</v>
      </c>
      <c r="R41" s="171">
        <v>148.73147525572003</v>
      </c>
      <c r="S41" s="172">
        <f t="shared" si="8"/>
        <v>148.73147525572003</v>
      </c>
      <c r="T41" s="171">
        <v>153.19341951339163</v>
      </c>
      <c r="U41" s="172">
        <f t="shared" si="9"/>
        <v>153.19341951339163</v>
      </c>
    </row>
    <row r="42" spans="1:21" ht="15.75" customHeight="1" x14ac:dyDescent="0.4">
      <c r="A42" s="3" t="s">
        <v>523</v>
      </c>
      <c r="B42" s="171">
        <v>136.86000000000001</v>
      </c>
      <c r="C42" s="172">
        <f t="shared" si="0"/>
        <v>136.86000000000001</v>
      </c>
      <c r="D42" s="171">
        <v>140.96580000000003</v>
      </c>
      <c r="E42" s="172">
        <f t="shared" si="1"/>
        <v>140.96580000000003</v>
      </c>
      <c r="F42" s="171">
        <v>145.19477400000002</v>
      </c>
      <c r="G42" s="172">
        <f t="shared" si="2"/>
        <v>145.19477400000002</v>
      </c>
      <c r="H42" s="171">
        <v>149.55061722000002</v>
      </c>
      <c r="I42" s="172">
        <f t="shared" si="3"/>
        <v>149.55061722000002</v>
      </c>
      <c r="J42" s="171">
        <v>154.03713573660002</v>
      </c>
      <c r="K42" s="172">
        <f t="shared" si="4"/>
        <v>154.03713573660002</v>
      </c>
      <c r="L42" s="171">
        <v>158.65824980869803</v>
      </c>
      <c r="M42" s="172">
        <f t="shared" si="5"/>
        <v>158.65824980869803</v>
      </c>
      <c r="N42" s="171">
        <v>163.41799730295898</v>
      </c>
      <c r="O42" s="172">
        <f t="shared" si="6"/>
        <v>163.41799730295898</v>
      </c>
      <c r="P42" s="171">
        <v>168.32053722204776</v>
      </c>
      <c r="Q42" s="172">
        <f t="shared" si="7"/>
        <v>168.32053722204776</v>
      </c>
      <c r="R42" s="171">
        <v>173.3701533387092</v>
      </c>
      <c r="S42" s="172">
        <f t="shared" si="8"/>
        <v>173.3701533387092</v>
      </c>
      <c r="T42" s="171">
        <v>178.57125793887047</v>
      </c>
      <c r="U42" s="172">
        <f t="shared" si="9"/>
        <v>178.57125793887047</v>
      </c>
    </row>
    <row r="43" spans="1:21" ht="15.75" customHeight="1" x14ac:dyDescent="0.4">
      <c r="A43" s="3" t="s">
        <v>524</v>
      </c>
      <c r="B43" s="171">
        <v>139.46</v>
      </c>
      <c r="C43" s="172">
        <f t="shared" si="0"/>
        <v>139.46</v>
      </c>
      <c r="D43" s="171">
        <v>143.6438</v>
      </c>
      <c r="E43" s="172">
        <f t="shared" si="1"/>
        <v>143.6438</v>
      </c>
      <c r="F43" s="171">
        <v>147.953114</v>
      </c>
      <c r="G43" s="172">
        <f t="shared" si="2"/>
        <v>147.953114</v>
      </c>
      <c r="H43" s="171">
        <v>152.39170742000002</v>
      </c>
      <c r="I43" s="172">
        <f t="shared" si="3"/>
        <v>152.39170742000002</v>
      </c>
      <c r="J43" s="171">
        <v>156.96345864260002</v>
      </c>
      <c r="K43" s="172">
        <f t="shared" si="4"/>
        <v>156.96345864260002</v>
      </c>
      <c r="L43" s="171">
        <v>161.67236240187802</v>
      </c>
      <c r="M43" s="172">
        <f t="shared" si="5"/>
        <v>161.67236240187802</v>
      </c>
      <c r="N43" s="171">
        <v>166.52253327393436</v>
      </c>
      <c r="O43" s="172">
        <f t="shared" si="6"/>
        <v>166.52253327393436</v>
      </c>
      <c r="P43" s="171">
        <v>171.5182092721524</v>
      </c>
      <c r="Q43" s="172">
        <f t="shared" si="7"/>
        <v>171.5182092721524</v>
      </c>
      <c r="R43" s="171">
        <v>176.66375555031698</v>
      </c>
      <c r="S43" s="172">
        <f t="shared" si="8"/>
        <v>176.66375555031698</v>
      </c>
      <c r="T43" s="171">
        <v>181.96366821682651</v>
      </c>
      <c r="U43" s="172">
        <f t="shared" si="9"/>
        <v>181.96366821682651</v>
      </c>
    </row>
    <row r="44" spans="1:21" ht="15.75" customHeight="1" x14ac:dyDescent="0.4">
      <c r="A44" s="3" t="s">
        <v>525</v>
      </c>
      <c r="B44" s="171">
        <v>139.46</v>
      </c>
      <c r="C44" s="172">
        <f t="shared" si="0"/>
        <v>139.46</v>
      </c>
      <c r="D44" s="171">
        <v>143.6438</v>
      </c>
      <c r="E44" s="172">
        <f t="shared" si="1"/>
        <v>143.6438</v>
      </c>
      <c r="F44" s="171">
        <v>147.953114</v>
      </c>
      <c r="G44" s="172">
        <f t="shared" si="2"/>
        <v>147.953114</v>
      </c>
      <c r="H44" s="171">
        <v>152.39170742000002</v>
      </c>
      <c r="I44" s="172">
        <f t="shared" si="3"/>
        <v>152.39170742000002</v>
      </c>
      <c r="J44" s="171">
        <v>156.96345864260002</v>
      </c>
      <c r="K44" s="172">
        <f t="shared" si="4"/>
        <v>156.96345864260002</v>
      </c>
      <c r="L44" s="171">
        <v>161.67236240187802</v>
      </c>
      <c r="M44" s="172">
        <f t="shared" si="5"/>
        <v>161.67236240187802</v>
      </c>
      <c r="N44" s="171">
        <v>166.52253327393436</v>
      </c>
      <c r="O44" s="172">
        <f t="shared" si="6"/>
        <v>166.52253327393436</v>
      </c>
      <c r="P44" s="171">
        <v>171.5182092721524</v>
      </c>
      <c r="Q44" s="172">
        <f t="shared" si="7"/>
        <v>171.5182092721524</v>
      </c>
      <c r="R44" s="171">
        <v>176.66375555031698</v>
      </c>
      <c r="S44" s="172">
        <f t="shared" si="8"/>
        <v>176.66375555031698</v>
      </c>
      <c r="T44" s="171">
        <v>181.96366821682651</v>
      </c>
      <c r="U44" s="172">
        <f t="shared" si="9"/>
        <v>181.96366821682651</v>
      </c>
    </row>
    <row r="45" spans="1:21" ht="15.75" customHeight="1" x14ac:dyDescent="0.4">
      <c r="A45" s="3" t="s">
        <v>6</v>
      </c>
      <c r="B45" s="171">
        <v>117.41</v>
      </c>
      <c r="C45" s="172">
        <f t="shared" ref="C45:C60" si="10">B45*$B$69</f>
        <v>117.41</v>
      </c>
      <c r="D45" s="171">
        <v>120.9323</v>
      </c>
      <c r="E45" s="172">
        <f t="shared" ref="E45:E60" si="11">D45*$B$69</f>
        <v>120.9323</v>
      </c>
      <c r="F45" s="171">
        <v>124.56026900000001</v>
      </c>
      <c r="G45" s="172">
        <f t="shared" ref="G45:G60" si="12">F45*$B$69</f>
        <v>124.56026900000001</v>
      </c>
      <c r="H45" s="171">
        <v>128.29707707</v>
      </c>
      <c r="I45" s="172">
        <f t="shared" ref="I45:I60" si="13">H45*$B$69</f>
        <v>128.29707707</v>
      </c>
      <c r="J45" s="171">
        <v>132.1459893821</v>
      </c>
      <c r="K45" s="172">
        <f t="shared" ref="K45:K60" si="14">J45*$B$69</f>
        <v>132.1459893821</v>
      </c>
      <c r="L45" s="171">
        <v>136.11036906356301</v>
      </c>
      <c r="M45" s="172">
        <f t="shared" ref="M45:M60" si="15">L45*$B$69</f>
        <v>136.11036906356301</v>
      </c>
      <c r="N45" s="171">
        <v>140.19368013546992</v>
      </c>
      <c r="O45" s="172">
        <f t="shared" ref="O45:O60" si="16">N45*$B$69</f>
        <v>140.19368013546992</v>
      </c>
      <c r="P45" s="171">
        <v>144.39949053953401</v>
      </c>
      <c r="Q45" s="172">
        <f t="shared" ref="Q45:Q60" si="17">P45*$B$69</f>
        <v>144.39949053953401</v>
      </c>
      <c r="R45" s="171">
        <v>148.73147525572003</v>
      </c>
      <c r="S45" s="172">
        <f t="shared" ref="S45:S60" si="18">R45*$B$69</f>
        <v>148.73147525572003</v>
      </c>
      <c r="T45" s="171">
        <v>153.19341951339163</v>
      </c>
      <c r="U45" s="172">
        <f t="shared" ref="U45:U60" si="19">T45*$B$69</f>
        <v>153.19341951339163</v>
      </c>
    </row>
    <row r="46" spans="1:21" ht="15.75" customHeight="1" x14ac:dyDescent="0.4">
      <c r="A46" s="3"/>
      <c r="B46" s="171">
        <v>0</v>
      </c>
      <c r="C46" s="172">
        <f t="shared" si="10"/>
        <v>0</v>
      </c>
      <c r="D46" s="171">
        <v>0</v>
      </c>
      <c r="E46" s="172">
        <f t="shared" si="11"/>
        <v>0</v>
      </c>
      <c r="F46" s="171">
        <v>0</v>
      </c>
      <c r="G46" s="172">
        <f t="shared" si="12"/>
        <v>0</v>
      </c>
      <c r="H46" s="171">
        <v>0</v>
      </c>
      <c r="I46" s="172">
        <f t="shared" si="13"/>
        <v>0</v>
      </c>
      <c r="J46" s="171">
        <v>0</v>
      </c>
      <c r="K46" s="172">
        <f t="shared" si="14"/>
        <v>0</v>
      </c>
      <c r="L46" s="171">
        <v>0</v>
      </c>
      <c r="M46" s="172">
        <f t="shared" si="15"/>
        <v>0</v>
      </c>
      <c r="N46" s="171">
        <v>0</v>
      </c>
      <c r="O46" s="172">
        <f t="shared" si="16"/>
        <v>0</v>
      </c>
      <c r="P46" s="171">
        <v>0</v>
      </c>
      <c r="Q46" s="172">
        <f t="shared" si="17"/>
        <v>0</v>
      </c>
      <c r="R46" s="171">
        <v>0</v>
      </c>
      <c r="S46" s="172">
        <f t="shared" si="18"/>
        <v>0</v>
      </c>
      <c r="T46" s="171">
        <v>0</v>
      </c>
      <c r="U46" s="172">
        <f t="shared" si="19"/>
        <v>0</v>
      </c>
    </row>
    <row r="47" spans="1:21" ht="15.75" customHeight="1" x14ac:dyDescent="0.4">
      <c r="A47" s="3"/>
      <c r="B47" s="171">
        <v>0</v>
      </c>
      <c r="C47" s="172">
        <f t="shared" si="10"/>
        <v>0</v>
      </c>
      <c r="D47" s="171">
        <v>0</v>
      </c>
      <c r="E47" s="172">
        <f t="shared" si="11"/>
        <v>0</v>
      </c>
      <c r="F47" s="171">
        <v>0</v>
      </c>
      <c r="G47" s="172">
        <f t="shared" si="12"/>
        <v>0</v>
      </c>
      <c r="H47" s="171">
        <v>0</v>
      </c>
      <c r="I47" s="172">
        <f t="shared" si="13"/>
        <v>0</v>
      </c>
      <c r="J47" s="171">
        <v>0</v>
      </c>
      <c r="K47" s="172">
        <f t="shared" si="14"/>
        <v>0</v>
      </c>
      <c r="L47" s="171">
        <v>0</v>
      </c>
      <c r="M47" s="172">
        <f t="shared" si="15"/>
        <v>0</v>
      </c>
      <c r="N47" s="171">
        <v>0</v>
      </c>
      <c r="O47" s="172">
        <f t="shared" si="16"/>
        <v>0</v>
      </c>
      <c r="P47" s="171">
        <v>0</v>
      </c>
      <c r="Q47" s="172">
        <f t="shared" si="17"/>
        <v>0</v>
      </c>
      <c r="R47" s="171">
        <v>0</v>
      </c>
      <c r="S47" s="172">
        <f t="shared" si="18"/>
        <v>0</v>
      </c>
      <c r="T47" s="171">
        <v>0</v>
      </c>
      <c r="U47" s="172">
        <f t="shared" si="19"/>
        <v>0</v>
      </c>
    </row>
    <row r="48" spans="1:21" ht="15.75" customHeight="1" x14ac:dyDescent="0.4">
      <c r="A48" s="3"/>
      <c r="B48" s="171">
        <v>0</v>
      </c>
      <c r="C48" s="172">
        <f t="shared" si="10"/>
        <v>0</v>
      </c>
      <c r="D48" s="171">
        <v>0</v>
      </c>
      <c r="E48" s="172">
        <f t="shared" si="11"/>
        <v>0</v>
      </c>
      <c r="F48" s="171">
        <v>0</v>
      </c>
      <c r="G48" s="172">
        <f t="shared" si="12"/>
        <v>0</v>
      </c>
      <c r="H48" s="171">
        <v>0</v>
      </c>
      <c r="I48" s="172">
        <f t="shared" si="13"/>
        <v>0</v>
      </c>
      <c r="J48" s="171">
        <v>0</v>
      </c>
      <c r="K48" s="172">
        <f t="shared" si="14"/>
        <v>0</v>
      </c>
      <c r="L48" s="171">
        <v>0</v>
      </c>
      <c r="M48" s="172">
        <f t="shared" si="15"/>
        <v>0</v>
      </c>
      <c r="N48" s="171">
        <v>0</v>
      </c>
      <c r="O48" s="172">
        <f t="shared" si="16"/>
        <v>0</v>
      </c>
      <c r="P48" s="171">
        <v>0</v>
      </c>
      <c r="Q48" s="172">
        <f t="shared" si="17"/>
        <v>0</v>
      </c>
      <c r="R48" s="171">
        <v>0</v>
      </c>
      <c r="S48" s="172">
        <f t="shared" si="18"/>
        <v>0</v>
      </c>
      <c r="T48" s="171">
        <v>0</v>
      </c>
      <c r="U48" s="172">
        <f t="shared" si="19"/>
        <v>0</v>
      </c>
    </row>
    <row r="49" spans="1:21" ht="15.75" customHeight="1" x14ac:dyDescent="0.4">
      <c r="A49" s="3"/>
      <c r="B49" s="171">
        <v>0</v>
      </c>
      <c r="C49" s="172">
        <f t="shared" si="10"/>
        <v>0</v>
      </c>
      <c r="D49" s="171">
        <v>0</v>
      </c>
      <c r="E49" s="172">
        <f t="shared" si="11"/>
        <v>0</v>
      </c>
      <c r="F49" s="171">
        <v>0</v>
      </c>
      <c r="G49" s="172">
        <f t="shared" si="12"/>
        <v>0</v>
      </c>
      <c r="H49" s="171">
        <v>0</v>
      </c>
      <c r="I49" s="172">
        <f t="shared" si="13"/>
        <v>0</v>
      </c>
      <c r="J49" s="171">
        <v>0</v>
      </c>
      <c r="K49" s="172">
        <f t="shared" si="14"/>
        <v>0</v>
      </c>
      <c r="L49" s="171">
        <v>0</v>
      </c>
      <c r="M49" s="172">
        <f t="shared" si="15"/>
        <v>0</v>
      </c>
      <c r="N49" s="171">
        <v>0</v>
      </c>
      <c r="O49" s="172">
        <f t="shared" si="16"/>
        <v>0</v>
      </c>
      <c r="P49" s="171">
        <v>0</v>
      </c>
      <c r="Q49" s="172">
        <f t="shared" si="17"/>
        <v>0</v>
      </c>
      <c r="R49" s="171">
        <v>0</v>
      </c>
      <c r="S49" s="172">
        <f t="shared" si="18"/>
        <v>0</v>
      </c>
      <c r="T49" s="171">
        <v>0</v>
      </c>
      <c r="U49" s="172">
        <f t="shared" si="19"/>
        <v>0</v>
      </c>
    </row>
    <row r="50" spans="1:21" ht="15.75" customHeight="1" x14ac:dyDescent="0.4">
      <c r="A50" s="3"/>
      <c r="B50" s="171">
        <v>0</v>
      </c>
      <c r="C50" s="172">
        <f t="shared" si="10"/>
        <v>0</v>
      </c>
      <c r="D50" s="171">
        <v>0</v>
      </c>
      <c r="E50" s="172">
        <f t="shared" si="11"/>
        <v>0</v>
      </c>
      <c r="F50" s="171">
        <v>0</v>
      </c>
      <c r="G50" s="172">
        <f t="shared" si="12"/>
        <v>0</v>
      </c>
      <c r="H50" s="171">
        <v>0</v>
      </c>
      <c r="I50" s="172">
        <f t="shared" si="13"/>
        <v>0</v>
      </c>
      <c r="J50" s="171">
        <v>0</v>
      </c>
      <c r="K50" s="172">
        <f t="shared" si="14"/>
        <v>0</v>
      </c>
      <c r="L50" s="171">
        <v>0</v>
      </c>
      <c r="M50" s="172">
        <f t="shared" si="15"/>
        <v>0</v>
      </c>
      <c r="N50" s="171">
        <v>0</v>
      </c>
      <c r="O50" s="172">
        <f t="shared" si="16"/>
        <v>0</v>
      </c>
      <c r="P50" s="171">
        <v>0</v>
      </c>
      <c r="Q50" s="172">
        <f t="shared" si="17"/>
        <v>0</v>
      </c>
      <c r="R50" s="171">
        <v>0</v>
      </c>
      <c r="S50" s="172">
        <f t="shared" si="18"/>
        <v>0</v>
      </c>
      <c r="T50" s="171">
        <v>0</v>
      </c>
      <c r="U50" s="172">
        <f t="shared" si="19"/>
        <v>0</v>
      </c>
    </row>
    <row r="51" spans="1:21" ht="15.75" customHeight="1" x14ac:dyDescent="0.4">
      <c r="A51" s="3"/>
      <c r="B51" s="171">
        <v>0</v>
      </c>
      <c r="C51" s="172">
        <f t="shared" si="10"/>
        <v>0</v>
      </c>
      <c r="D51" s="171">
        <v>0</v>
      </c>
      <c r="E51" s="172">
        <f t="shared" si="11"/>
        <v>0</v>
      </c>
      <c r="F51" s="171">
        <v>0</v>
      </c>
      <c r="G51" s="172">
        <f t="shared" si="12"/>
        <v>0</v>
      </c>
      <c r="H51" s="171">
        <v>0</v>
      </c>
      <c r="I51" s="172">
        <f t="shared" si="13"/>
        <v>0</v>
      </c>
      <c r="J51" s="171">
        <v>0</v>
      </c>
      <c r="K51" s="172">
        <f t="shared" si="14"/>
        <v>0</v>
      </c>
      <c r="L51" s="171">
        <v>0</v>
      </c>
      <c r="M51" s="172">
        <f t="shared" si="15"/>
        <v>0</v>
      </c>
      <c r="N51" s="171">
        <v>0</v>
      </c>
      <c r="O51" s="172">
        <f t="shared" si="16"/>
        <v>0</v>
      </c>
      <c r="P51" s="171">
        <v>0</v>
      </c>
      <c r="Q51" s="172">
        <f t="shared" si="17"/>
        <v>0</v>
      </c>
      <c r="R51" s="171">
        <v>0</v>
      </c>
      <c r="S51" s="172">
        <f t="shared" si="18"/>
        <v>0</v>
      </c>
      <c r="T51" s="171">
        <v>0</v>
      </c>
      <c r="U51" s="172">
        <f t="shared" si="19"/>
        <v>0</v>
      </c>
    </row>
    <row r="52" spans="1:21" ht="15.75" customHeight="1" x14ac:dyDescent="0.4">
      <c r="A52" s="3"/>
      <c r="B52" s="171">
        <v>0</v>
      </c>
      <c r="C52" s="172">
        <f t="shared" si="10"/>
        <v>0</v>
      </c>
      <c r="D52" s="171">
        <v>0</v>
      </c>
      <c r="E52" s="172">
        <f t="shared" si="11"/>
        <v>0</v>
      </c>
      <c r="F52" s="171">
        <v>0</v>
      </c>
      <c r="G52" s="172">
        <f t="shared" si="12"/>
        <v>0</v>
      </c>
      <c r="H52" s="171">
        <v>0</v>
      </c>
      <c r="I52" s="172">
        <f t="shared" si="13"/>
        <v>0</v>
      </c>
      <c r="J52" s="171">
        <v>0</v>
      </c>
      <c r="K52" s="172">
        <f t="shared" si="14"/>
        <v>0</v>
      </c>
      <c r="L52" s="171">
        <v>0</v>
      </c>
      <c r="M52" s="172">
        <f t="shared" si="15"/>
        <v>0</v>
      </c>
      <c r="N52" s="171">
        <v>0</v>
      </c>
      <c r="O52" s="172">
        <f t="shared" si="16"/>
        <v>0</v>
      </c>
      <c r="P52" s="171">
        <v>0</v>
      </c>
      <c r="Q52" s="172">
        <f t="shared" si="17"/>
        <v>0</v>
      </c>
      <c r="R52" s="171">
        <v>0</v>
      </c>
      <c r="S52" s="172">
        <f t="shared" si="18"/>
        <v>0</v>
      </c>
      <c r="T52" s="171">
        <v>0</v>
      </c>
      <c r="U52" s="172">
        <f t="shared" si="19"/>
        <v>0</v>
      </c>
    </row>
    <row r="53" spans="1:21" ht="15.75" customHeight="1" x14ac:dyDescent="0.4">
      <c r="A53" s="3"/>
      <c r="B53" s="171">
        <v>0</v>
      </c>
      <c r="C53" s="172">
        <f t="shared" si="10"/>
        <v>0</v>
      </c>
      <c r="D53" s="171">
        <v>0</v>
      </c>
      <c r="E53" s="172">
        <f t="shared" si="11"/>
        <v>0</v>
      </c>
      <c r="F53" s="171">
        <v>0</v>
      </c>
      <c r="G53" s="172">
        <f t="shared" si="12"/>
        <v>0</v>
      </c>
      <c r="H53" s="171">
        <v>0</v>
      </c>
      <c r="I53" s="172">
        <f t="shared" si="13"/>
        <v>0</v>
      </c>
      <c r="J53" s="171">
        <v>0</v>
      </c>
      <c r="K53" s="172">
        <f t="shared" si="14"/>
        <v>0</v>
      </c>
      <c r="L53" s="171">
        <v>0</v>
      </c>
      <c r="M53" s="172">
        <f t="shared" si="15"/>
        <v>0</v>
      </c>
      <c r="N53" s="171">
        <v>0</v>
      </c>
      <c r="O53" s="172">
        <f t="shared" si="16"/>
        <v>0</v>
      </c>
      <c r="P53" s="171">
        <v>0</v>
      </c>
      <c r="Q53" s="172">
        <f t="shared" si="17"/>
        <v>0</v>
      </c>
      <c r="R53" s="171">
        <v>0</v>
      </c>
      <c r="S53" s="172">
        <f t="shared" si="18"/>
        <v>0</v>
      </c>
      <c r="T53" s="171">
        <v>0</v>
      </c>
      <c r="U53" s="172">
        <f t="shared" si="19"/>
        <v>0</v>
      </c>
    </row>
    <row r="54" spans="1:21" ht="15.75" customHeight="1" x14ac:dyDescent="0.4">
      <c r="A54" s="3"/>
      <c r="B54" s="171">
        <v>0</v>
      </c>
      <c r="C54" s="172">
        <f t="shared" si="10"/>
        <v>0</v>
      </c>
      <c r="D54" s="171">
        <v>0</v>
      </c>
      <c r="E54" s="172">
        <f t="shared" si="11"/>
        <v>0</v>
      </c>
      <c r="F54" s="171">
        <v>0</v>
      </c>
      <c r="G54" s="172">
        <f t="shared" si="12"/>
        <v>0</v>
      </c>
      <c r="H54" s="171">
        <v>0</v>
      </c>
      <c r="I54" s="172">
        <f t="shared" si="13"/>
        <v>0</v>
      </c>
      <c r="J54" s="171">
        <v>0</v>
      </c>
      <c r="K54" s="172">
        <f t="shared" si="14"/>
        <v>0</v>
      </c>
      <c r="L54" s="171">
        <v>0</v>
      </c>
      <c r="M54" s="172">
        <f t="shared" si="15"/>
        <v>0</v>
      </c>
      <c r="N54" s="171">
        <v>0</v>
      </c>
      <c r="O54" s="172">
        <f t="shared" si="16"/>
        <v>0</v>
      </c>
      <c r="P54" s="171">
        <v>0</v>
      </c>
      <c r="Q54" s="172">
        <f t="shared" si="17"/>
        <v>0</v>
      </c>
      <c r="R54" s="171">
        <v>0</v>
      </c>
      <c r="S54" s="172">
        <f t="shared" si="18"/>
        <v>0</v>
      </c>
      <c r="T54" s="171">
        <v>0</v>
      </c>
      <c r="U54" s="172">
        <f t="shared" si="19"/>
        <v>0</v>
      </c>
    </row>
    <row r="55" spans="1:21" ht="15.75" customHeight="1" x14ac:dyDescent="0.4">
      <c r="A55" s="3"/>
      <c r="B55" s="171">
        <v>0</v>
      </c>
      <c r="C55" s="172">
        <f t="shared" si="10"/>
        <v>0</v>
      </c>
      <c r="D55" s="171">
        <v>0</v>
      </c>
      <c r="E55" s="172">
        <f t="shared" si="11"/>
        <v>0</v>
      </c>
      <c r="F55" s="171">
        <v>0</v>
      </c>
      <c r="G55" s="172">
        <f t="shared" si="12"/>
        <v>0</v>
      </c>
      <c r="H55" s="171">
        <v>0</v>
      </c>
      <c r="I55" s="172">
        <f t="shared" si="13"/>
        <v>0</v>
      </c>
      <c r="J55" s="171">
        <v>0</v>
      </c>
      <c r="K55" s="172">
        <f t="shared" si="14"/>
        <v>0</v>
      </c>
      <c r="L55" s="171">
        <v>0</v>
      </c>
      <c r="M55" s="172">
        <f t="shared" si="15"/>
        <v>0</v>
      </c>
      <c r="N55" s="171">
        <v>0</v>
      </c>
      <c r="O55" s="172">
        <f t="shared" si="16"/>
        <v>0</v>
      </c>
      <c r="P55" s="171">
        <v>0</v>
      </c>
      <c r="Q55" s="172">
        <f t="shared" si="17"/>
        <v>0</v>
      </c>
      <c r="R55" s="171">
        <v>0</v>
      </c>
      <c r="S55" s="172">
        <f t="shared" si="18"/>
        <v>0</v>
      </c>
      <c r="T55" s="171">
        <v>0</v>
      </c>
      <c r="U55" s="172">
        <f t="shared" si="19"/>
        <v>0</v>
      </c>
    </row>
    <row r="56" spans="1:21" ht="15.75" customHeight="1" x14ac:dyDescent="0.4">
      <c r="A56" s="3"/>
      <c r="B56" s="171">
        <v>0</v>
      </c>
      <c r="C56" s="172">
        <f t="shared" si="10"/>
        <v>0</v>
      </c>
      <c r="D56" s="171">
        <v>0</v>
      </c>
      <c r="E56" s="172">
        <f t="shared" si="11"/>
        <v>0</v>
      </c>
      <c r="F56" s="171">
        <v>0</v>
      </c>
      <c r="G56" s="172">
        <f t="shared" si="12"/>
        <v>0</v>
      </c>
      <c r="H56" s="171">
        <v>0</v>
      </c>
      <c r="I56" s="172">
        <f t="shared" si="13"/>
        <v>0</v>
      </c>
      <c r="J56" s="171">
        <v>0</v>
      </c>
      <c r="K56" s="172">
        <f t="shared" si="14"/>
        <v>0</v>
      </c>
      <c r="L56" s="171">
        <v>0</v>
      </c>
      <c r="M56" s="172">
        <f t="shared" si="15"/>
        <v>0</v>
      </c>
      <c r="N56" s="171">
        <v>0</v>
      </c>
      <c r="O56" s="172">
        <f t="shared" si="16"/>
        <v>0</v>
      </c>
      <c r="P56" s="171">
        <v>0</v>
      </c>
      <c r="Q56" s="172">
        <f t="shared" si="17"/>
        <v>0</v>
      </c>
      <c r="R56" s="171">
        <v>0</v>
      </c>
      <c r="S56" s="172">
        <f t="shared" si="18"/>
        <v>0</v>
      </c>
      <c r="T56" s="171">
        <v>0</v>
      </c>
      <c r="U56" s="172">
        <f t="shared" si="19"/>
        <v>0</v>
      </c>
    </row>
    <row r="57" spans="1:21" ht="15.75" customHeight="1" x14ac:dyDescent="0.4">
      <c r="A57" s="3"/>
      <c r="B57" s="171">
        <v>0</v>
      </c>
      <c r="C57" s="172">
        <f t="shared" si="10"/>
        <v>0</v>
      </c>
      <c r="D57" s="171">
        <v>0</v>
      </c>
      <c r="E57" s="172">
        <f t="shared" si="11"/>
        <v>0</v>
      </c>
      <c r="F57" s="171">
        <v>0</v>
      </c>
      <c r="G57" s="172">
        <f t="shared" si="12"/>
        <v>0</v>
      </c>
      <c r="H57" s="171">
        <v>0</v>
      </c>
      <c r="I57" s="172">
        <f t="shared" si="13"/>
        <v>0</v>
      </c>
      <c r="J57" s="171">
        <v>0</v>
      </c>
      <c r="K57" s="172">
        <f t="shared" si="14"/>
        <v>0</v>
      </c>
      <c r="L57" s="171">
        <v>0</v>
      </c>
      <c r="M57" s="172">
        <f t="shared" si="15"/>
        <v>0</v>
      </c>
      <c r="N57" s="171">
        <v>0</v>
      </c>
      <c r="O57" s="172">
        <f t="shared" si="16"/>
        <v>0</v>
      </c>
      <c r="P57" s="171">
        <v>0</v>
      </c>
      <c r="Q57" s="172">
        <f t="shared" si="17"/>
        <v>0</v>
      </c>
      <c r="R57" s="171">
        <v>0</v>
      </c>
      <c r="S57" s="172">
        <f t="shared" si="18"/>
        <v>0</v>
      </c>
      <c r="T57" s="171">
        <v>0</v>
      </c>
      <c r="U57" s="172">
        <f t="shared" si="19"/>
        <v>0</v>
      </c>
    </row>
    <row r="58" spans="1:21" ht="15.75" customHeight="1" x14ac:dyDescent="0.4">
      <c r="A58" s="3"/>
      <c r="B58" s="171">
        <v>0</v>
      </c>
      <c r="C58" s="172">
        <f t="shared" si="10"/>
        <v>0</v>
      </c>
      <c r="D58" s="171">
        <v>0</v>
      </c>
      <c r="E58" s="172">
        <f t="shared" si="11"/>
        <v>0</v>
      </c>
      <c r="F58" s="171">
        <v>0</v>
      </c>
      <c r="G58" s="172">
        <f t="shared" si="12"/>
        <v>0</v>
      </c>
      <c r="H58" s="171">
        <v>0</v>
      </c>
      <c r="I58" s="172">
        <f t="shared" si="13"/>
        <v>0</v>
      </c>
      <c r="J58" s="171">
        <v>0</v>
      </c>
      <c r="K58" s="172">
        <f t="shared" si="14"/>
        <v>0</v>
      </c>
      <c r="L58" s="171">
        <v>0</v>
      </c>
      <c r="M58" s="172">
        <f t="shared" si="15"/>
        <v>0</v>
      </c>
      <c r="N58" s="171">
        <v>0</v>
      </c>
      <c r="O58" s="172">
        <f t="shared" si="16"/>
        <v>0</v>
      </c>
      <c r="P58" s="171">
        <v>0</v>
      </c>
      <c r="Q58" s="172">
        <f t="shared" si="17"/>
        <v>0</v>
      </c>
      <c r="R58" s="171">
        <v>0</v>
      </c>
      <c r="S58" s="172">
        <f t="shared" si="18"/>
        <v>0</v>
      </c>
      <c r="T58" s="171">
        <v>0</v>
      </c>
      <c r="U58" s="172">
        <f t="shared" si="19"/>
        <v>0</v>
      </c>
    </row>
    <row r="59" spans="1:21" ht="15.75" customHeight="1" x14ac:dyDescent="0.4">
      <c r="A59" s="3"/>
      <c r="B59" s="171">
        <v>0</v>
      </c>
      <c r="C59" s="172">
        <f t="shared" si="10"/>
        <v>0</v>
      </c>
      <c r="D59" s="171">
        <v>0</v>
      </c>
      <c r="E59" s="172">
        <f t="shared" si="11"/>
        <v>0</v>
      </c>
      <c r="F59" s="171">
        <v>0</v>
      </c>
      <c r="G59" s="172">
        <f t="shared" si="12"/>
        <v>0</v>
      </c>
      <c r="H59" s="171">
        <v>0</v>
      </c>
      <c r="I59" s="172">
        <f t="shared" si="13"/>
        <v>0</v>
      </c>
      <c r="J59" s="171">
        <v>0</v>
      </c>
      <c r="K59" s="172">
        <f t="shared" si="14"/>
        <v>0</v>
      </c>
      <c r="L59" s="171">
        <v>0</v>
      </c>
      <c r="M59" s="172">
        <f t="shared" si="15"/>
        <v>0</v>
      </c>
      <c r="N59" s="171">
        <v>0</v>
      </c>
      <c r="O59" s="172">
        <f t="shared" si="16"/>
        <v>0</v>
      </c>
      <c r="P59" s="171">
        <v>0</v>
      </c>
      <c r="Q59" s="172">
        <f t="shared" si="17"/>
        <v>0</v>
      </c>
      <c r="R59" s="171">
        <v>0</v>
      </c>
      <c r="S59" s="172">
        <f t="shared" si="18"/>
        <v>0</v>
      </c>
      <c r="T59" s="171">
        <v>0</v>
      </c>
      <c r="U59" s="172">
        <f t="shared" si="19"/>
        <v>0</v>
      </c>
    </row>
    <row r="60" spans="1:21" ht="15.75" customHeight="1" x14ac:dyDescent="0.4">
      <c r="A60" s="3"/>
      <c r="B60" s="171">
        <v>0</v>
      </c>
      <c r="C60" s="172">
        <f t="shared" si="10"/>
        <v>0</v>
      </c>
      <c r="D60" s="171">
        <v>0</v>
      </c>
      <c r="E60" s="172">
        <f t="shared" si="11"/>
        <v>0</v>
      </c>
      <c r="F60" s="171">
        <v>0</v>
      </c>
      <c r="G60" s="172">
        <f t="shared" si="12"/>
        <v>0</v>
      </c>
      <c r="H60" s="171">
        <v>0</v>
      </c>
      <c r="I60" s="172">
        <f t="shared" si="13"/>
        <v>0</v>
      </c>
      <c r="J60" s="171">
        <v>0</v>
      </c>
      <c r="K60" s="172">
        <f t="shared" si="14"/>
        <v>0</v>
      </c>
      <c r="L60" s="171">
        <v>0</v>
      </c>
      <c r="M60" s="172">
        <f t="shared" si="15"/>
        <v>0</v>
      </c>
      <c r="N60" s="171">
        <v>0</v>
      </c>
      <c r="O60" s="172">
        <f t="shared" si="16"/>
        <v>0</v>
      </c>
      <c r="P60" s="171">
        <v>0</v>
      </c>
      <c r="Q60" s="172">
        <f t="shared" si="17"/>
        <v>0</v>
      </c>
      <c r="R60" s="171">
        <v>0</v>
      </c>
      <c r="S60" s="172">
        <f t="shared" si="18"/>
        <v>0</v>
      </c>
      <c r="T60" s="171">
        <v>0</v>
      </c>
      <c r="U60" s="172">
        <f t="shared" si="19"/>
        <v>0</v>
      </c>
    </row>
    <row r="61" spans="1:21" ht="15.75" customHeight="1" x14ac:dyDescent="0.4">
      <c r="A61" s="6"/>
      <c r="B61" s="7"/>
      <c r="C61" s="166"/>
      <c r="D61" s="166"/>
      <c r="E61" s="166"/>
      <c r="F61" s="166"/>
      <c r="G61" s="166"/>
      <c r="H61" s="166"/>
      <c r="I61" s="166"/>
      <c r="J61" s="166"/>
      <c r="K61" s="166"/>
      <c r="L61" s="166"/>
      <c r="M61" s="166"/>
      <c r="N61" s="166"/>
      <c r="O61" s="166"/>
      <c r="P61" s="166"/>
      <c r="Q61" s="166"/>
      <c r="R61" s="166"/>
      <c r="S61" s="166"/>
      <c r="T61" s="166"/>
      <c r="U61" s="8"/>
    </row>
    <row r="62" spans="1:21" ht="15.75" customHeight="1" thickBot="1" x14ac:dyDescent="0.45">
      <c r="A62" s="4"/>
      <c r="B62" s="5"/>
      <c r="C62" s="167"/>
      <c r="D62" s="167"/>
      <c r="E62" s="167"/>
      <c r="F62" s="167"/>
      <c r="G62" s="167"/>
      <c r="H62" s="167"/>
      <c r="I62" s="167"/>
      <c r="J62" s="167"/>
      <c r="K62" s="167"/>
      <c r="L62" s="167"/>
      <c r="M62" s="167"/>
      <c r="N62" s="167"/>
      <c r="O62" s="167"/>
      <c r="P62" s="167"/>
      <c r="Q62" s="167"/>
      <c r="R62" s="167"/>
      <c r="S62" s="167"/>
      <c r="T62" s="167"/>
      <c r="U62" s="2"/>
    </row>
    <row r="64" spans="1:21" ht="13.9" x14ac:dyDescent="0.4">
      <c r="A64" s="66" t="s">
        <v>49</v>
      </c>
      <c r="B64" s="63"/>
    </row>
    <row r="65" spans="1:21" ht="13.9" x14ac:dyDescent="0.4">
      <c r="A65" s="69" t="s">
        <v>101</v>
      </c>
      <c r="B65" s="165">
        <f>+'Participating State'!B8</f>
        <v>0</v>
      </c>
    </row>
    <row r="66" spans="1:21" ht="13.9" x14ac:dyDescent="0.4">
      <c r="A66" s="69" t="s">
        <v>46</v>
      </c>
      <c r="B66" s="165">
        <f>+'Participating State'!B9</f>
        <v>0</v>
      </c>
    </row>
    <row r="67" spans="1:21" ht="13.9" x14ac:dyDescent="0.4">
      <c r="A67" s="69" t="s">
        <v>47</v>
      </c>
      <c r="B67" s="173">
        <f>B66-B65</f>
        <v>0</v>
      </c>
    </row>
    <row r="68" spans="1:21" ht="13.9" x14ac:dyDescent="0.4">
      <c r="A68" s="69" t="s">
        <v>85</v>
      </c>
      <c r="B68" s="173">
        <f>IFERROR(B67/B65,0)</f>
        <v>0</v>
      </c>
    </row>
    <row r="69" spans="1:21" ht="13.9" x14ac:dyDescent="0.4">
      <c r="A69" s="69" t="s">
        <v>48</v>
      </c>
      <c r="B69" s="174">
        <f>B68+1</f>
        <v>1</v>
      </c>
    </row>
    <row r="72" spans="1:21" ht="18.75" customHeight="1" x14ac:dyDescent="0.35">
      <c r="A72" s="501" t="s">
        <v>316</v>
      </c>
      <c r="B72" s="501"/>
      <c r="C72" s="501"/>
      <c r="D72" s="501"/>
      <c r="E72" s="501"/>
      <c r="F72" s="501"/>
      <c r="G72" s="501"/>
      <c r="H72" s="501"/>
      <c r="I72" s="501"/>
      <c r="J72" s="501"/>
      <c r="K72" s="501"/>
      <c r="L72" s="501"/>
      <c r="M72" s="501"/>
      <c r="N72" s="501"/>
      <c r="O72" s="501"/>
      <c r="P72" s="501"/>
      <c r="Q72" s="501"/>
      <c r="R72" s="501"/>
      <c r="S72" s="501"/>
      <c r="T72" s="501"/>
      <c r="U72" s="501"/>
    </row>
  </sheetData>
  <mergeCells count="6">
    <mergeCell ref="A72:U72"/>
    <mergeCell ref="A1:U1"/>
    <mergeCell ref="A3:U3"/>
    <mergeCell ref="A5:U5"/>
    <mergeCell ref="A6:A7"/>
    <mergeCell ref="B6:U6"/>
  </mergeCells>
  <pageMargins left="0.7" right="0.7" top="0.75" bottom="0.75" header="0.3" footer="0.3"/>
  <pageSetup paperSize="3" scale="50" fitToHeight="0" orientation="landscape" r:id="rId1"/>
  <headerFooter>
    <oddFooter>&amp;L&amp;F&amp;C&amp;A&amp;Rpage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25"/>
  <sheetViews>
    <sheetView topLeftCell="J7" zoomScale="85" zoomScaleNormal="85" workbookViewId="0">
      <selection activeCell="A3" sqref="A3:U3"/>
    </sheetView>
  </sheetViews>
  <sheetFormatPr defaultColWidth="9.1328125" defaultRowHeight="13.5" x14ac:dyDescent="0.35"/>
  <cols>
    <col min="1" max="1" width="51.1328125" style="12" customWidth="1"/>
    <col min="2" max="2" width="17.1328125" style="12" customWidth="1"/>
    <col min="3" max="3" width="19.59765625" style="12" customWidth="1"/>
    <col min="4" max="4" width="21" style="12" customWidth="1"/>
    <col min="5" max="5" width="16.59765625" style="12" customWidth="1"/>
    <col min="6" max="6" width="23.59765625" style="12" bestFit="1" customWidth="1"/>
    <col min="7" max="7" width="16.59765625" style="12" customWidth="1"/>
    <col min="8" max="8" width="23.59765625" style="12" bestFit="1" customWidth="1"/>
    <col min="9" max="9" width="16.59765625" style="12" customWidth="1"/>
    <col min="10" max="10" width="23.86328125" style="12" customWidth="1"/>
    <col min="11" max="11" width="16.59765625" style="12" customWidth="1"/>
    <col min="12" max="12" width="23.59765625" style="12" bestFit="1" customWidth="1"/>
    <col min="13" max="13" width="16.59765625" style="12" customWidth="1"/>
    <col min="14" max="14" width="23.59765625" style="12" bestFit="1" customWidth="1"/>
    <col min="15" max="15" width="16.59765625" style="12" customWidth="1"/>
    <col min="16" max="16" width="23.59765625" style="12" bestFit="1" customWidth="1"/>
    <col min="17" max="17" width="16.59765625" style="12" customWidth="1"/>
    <col min="18" max="18" width="23.59765625" style="12" bestFit="1" customWidth="1"/>
    <col min="19" max="16384" width="9.1328125" style="12"/>
  </cols>
  <sheetData>
    <row r="1" spans="1:19" ht="15" x14ac:dyDescent="0.4">
      <c r="A1" s="456" t="s">
        <v>429</v>
      </c>
      <c r="B1" s="456"/>
      <c r="C1" s="456"/>
      <c r="D1" s="456"/>
      <c r="E1" s="456"/>
      <c r="F1" s="456"/>
      <c r="G1" s="456"/>
      <c r="H1" s="456"/>
      <c r="I1" s="456"/>
      <c r="J1" s="456"/>
      <c r="K1" s="456"/>
      <c r="L1" s="456"/>
      <c r="M1" s="456"/>
      <c r="N1" s="456"/>
      <c r="O1" s="456"/>
      <c r="P1" s="456"/>
      <c r="Q1" s="456"/>
      <c r="R1" s="456"/>
    </row>
    <row r="3" spans="1:19" s="11" customFormat="1" ht="36.75" customHeight="1" x14ac:dyDescent="0.5">
      <c r="A3" s="524" t="s">
        <v>338</v>
      </c>
      <c r="B3" s="524"/>
      <c r="C3" s="524"/>
      <c r="D3" s="524"/>
      <c r="E3" s="524"/>
      <c r="F3" s="524"/>
      <c r="G3" s="524"/>
      <c r="H3" s="524"/>
      <c r="I3" s="524"/>
      <c r="J3" s="524"/>
      <c r="K3" s="524"/>
      <c r="L3" s="524"/>
      <c r="M3" s="524"/>
      <c r="N3" s="524"/>
      <c r="O3" s="524"/>
      <c r="P3" s="524"/>
      <c r="Q3" s="524"/>
      <c r="R3" s="524"/>
    </row>
    <row r="5" spans="1:19" ht="13.9" thickBot="1" x14ac:dyDescent="0.4"/>
    <row r="6" spans="1:19" ht="13.9" x14ac:dyDescent="0.4">
      <c r="A6" s="525" t="s">
        <v>287</v>
      </c>
      <c r="B6" s="526"/>
      <c r="C6" s="526"/>
      <c r="D6" s="526"/>
      <c r="E6" s="526"/>
      <c r="F6" s="526"/>
      <c r="G6" s="526"/>
      <c r="H6" s="526"/>
      <c r="I6" s="526"/>
      <c r="J6" s="526"/>
      <c r="K6" s="526"/>
      <c r="L6" s="526"/>
      <c r="M6" s="526"/>
      <c r="N6" s="526"/>
      <c r="O6" s="526"/>
      <c r="P6" s="526"/>
      <c r="Q6" s="526"/>
      <c r="R6" s="527"/>
    </row>
    <row r="7" spans="1:19" x14ac:dyDescent="0.35">
      <c r="A7" s="13"/>
      <c r="B7" s="14"/>
      <c r="C7" s="14"/>
      <c r="D7" s="14"/>
      <c r="E7" s="14"/>
      <c r="F7" s="14"/>
      <c r="G7" s="14"/>
      <c r="H7" s="14"/>
      <c r="I7" s="14"/>
      <c r="J7" s="14"/>
      <c r="K7" s="14"/>
      <c r="L7" s="14"/>
      <c r="M7" s="14"/>
      <c r="N7" s="14"/>
      <c r="O7" s="14"/>
      <c r="P7" s="14"/>
      <c r="Q7" s="14"/>
      <c r="R7" s="15"/>
    </row>
    <row r="8" spans="1:19" ht="13.9" x14ac:dyDescent="0.4">
      <c r="A8" s="13"/>
      <c r="B8" s="394" t="s">
        <v>7</v>
      </c>
      <c r="C8" s="528" t="s">
        <v>8</v>
      </c>
      <c r="D8" s="529"/>
      <c r="E8" s="528" t="s">
        <v>9</v>
      </c>
      <c r="F8" s="529"/>
      <c r="G8" s="528" t="s">
        <v>10</v>
      </c>
      <c r="H8" s="529"/>
      <c r="I8" s="528" t="s">
        <v>11</v>
      </c>
      <c r="J8" s="529"/>
      <c r="K8" s="528" t="s">
        <v>12</v>
      </c>
      <c r="L8" s="529"/>
      <c r="M8" s="528" t="s">
        <v>13</v>
      </c>
      <c r="N8" s="529"/>
      <c r="O8" s="528" t="s">
        <v>14</v>
      </c>
      <c r="P8" s="529"/>
      <c r="Q8" s="528" t="s">
        <v>15</v>
      </c>
      <c r="R8" s="530"/>
    </row>
    <row r="9" spans="1:19" s="20" customFormat="1" ht="13.9" x14ac:dyDescent="0.4">
      <c r="A9" s="19"/>
      <c r="B9" s="394" t="s">
        <v>105</v>
      </c>
      <c r="C9" s="210"/>
      <c r="D9" s="211"/>
      <c r="E9" s="181">
        <v>0</v>
      </c>
      <c r="F9" s="182">
        <v>249999</v>
      </c>
      <c r="G9" s="183">
        <v>250000</v>
      </c>
      <c r="H9" s="182">
        <v>399999</v>
      </c>
      <c r="I9" s="183">
        <v>400000</v>
      </c>
      <c r="J9" s="182">
        <v>899999</v>
      </c>
      <c r="K9" s="183">
        <v>900000</v>
      </c>
      <c r="L9" s="182">
        <v>1349999</v>
      </c>
      <c r="M9" s="183">
        <v>1350000</v>
      </c>
      <c r="N9" s="182">
        <v>1799999</v>
      </c>
      <c r="O9" s="183">
        <v>1800000</v>
      </c>
      <c r="P9" s="182">
        <v>3999999</v>
      </c>
      <c r="Q9" s="183">
        <v>4000000</v>
      </c>
      <c r="R9" s="184" t="s">
        <v>104</v>
      </c>
    </row>
    <row r="10" spans="1:19" s="23" customFormat="1" ht="13.9" x14ac:dyDescent="0.4">
      <c r="A10" s="21"/>
      <c r="B10" s="22" t="s">
        <v>106</v>
      </c>
      <c r="C10" s="210"/>
      <c r="D10" s="211"/>
      <c r="E10" s="517">
        <f>+'Participating State'!C7</f>
        <v>0</v>
      </c>
      <c r="F10" s="518"/>
      <c r="G10" s="517">
        <f>+'Participating State'!E7</f>
        <v>0</v>
      </c>
      <c r="H10" s="518"/>
      <c r="I10" s="517">
        <f>+'Participating State'!G7</f>
        <v>0</v>
      </c>
      <c r="J10" s="518"/>
      <c r="K10" s="517">
        <f>+'Participating State'!I7</f>
        <v>0</v>
      </c>
      <c r="L10" s="518"/>
      <c r="M10" s="517">
        <f>+'Participating State'!K7</f>
        <v>0</v>
      </c>
      <c r="N10" s="518"/>
      <c r="O10" s="517">
        <f>+'Participating State'!M7</f>
        <v>0</v>
      </c>
      <c r="P10" s="518"/>
      <c r="Q10" s="517">
        <f>+'Participating State'!O7</f>
        <v>0</v>
      </c>
      <c r="R10" s="519"/>
      <c r="S10" s="20"/>
    </row>
    <row r="11" spans="1:19" s="11" customFormat="1" ht="13.9" x14ac:dyDescent="0.4">
      <c r="A11" s="24"/>
      <c r="B11" s="25"/>
      <c r="C11" s="232" t="s">
        <v>24</v>
      </c>
      <c r="D11" s="232" t="s">
        <v>219</v>
      </c>
      <c r="E11" s="232" t="s">
        <v>25</v>
      </c>
      <c r="F11" s="233" t="s">
        <v>229</v>
      </c>
      <c r="G11" s="232" t="s">
        <v>25</v>
      </c>
      <c r="H11" s="233" t="s">
        <v>229</v>
      </c>
      <c r="I11" s="232" t="s">
        <v>25</v>
      </c>
      <c r="J11" s="233" t="s">
        <v>229</v>
      </c>
      <c r="K11" s="232" t="s">
        <v>25</v>
      </c>
      <c r="L11" s="233" t="s">
        <v>229</v>
      </c>
      <c r="M11" s="232" t="s">
        <v>25</v>
      </c>
      <c r="N11" s="233" t="s">
        <v>229</v>
      </c>
      <c r="O11" s="27" t="s">
        <v>25</v>
      </c>
      <c r="P11" s="233" t="s">
        <v>229</v>
      </c>
      <c r="Q11" s="232" t="s">
        <v>25</v>
      </c>
      <c r="R11" s="28" t="s">
        <v>229</v>
      </c>
    </row>
    <row r="12" spans="1:19" ht="13.9" x14ac:dyDescent="0.4">
      <c r="A12" s="522" t="s">
        <v>102</v>
      </c>
      <c r="B12" s="523"/>
      <c r="C12" s="163">
        <v>24629852.011965089</v>
      </c>
      <c r="D12" s="164">
        <f>C12*B22</f>
        <v>24629852.011965089</v>
      </c>
      <c r="E12" s="29">
        <v>5.5237999999999996</v>
      </c>
      <c r="F12" s="185">
        <f>MAX(ROUND(((E$10)*E12)*B22,2),0)</f>
        <v>0</v>
      </c>
      <c r="G12" s="29">
        <v>3.5496583524384233</v>
      </c>
      <c r="H12" s="185">
        <f>MAX(ROUND(((G$10)*G12)*B22,2),0)</f>
        <v>0</v>
      </c>
      <c r="I12" s="29">
        <v>1.6994</v>
      </c>
      <c r="J12" s="185">
        <f>MAX(ROUND(((I$10)*I12)*B22,2),0)</f>
        <v>0</v>
      </c>
      <c r="K12" s="29">
        <v>1.0435000000000001</v>
      </c>
      <c r="L12" s="185">
        <f>MAX(ROUND(((K$10)*K12)*B22,2),0)</f>
        <v>0</v>
      </c>
      <c r="M12" s="29">
        <v>0.80230000000000001</v>
      </c>
      <c r="N12" s="185">
        <f>MAX(ROUND(((M$10)*M12)*B22,2),0)</f>
        <v>0</v>
      </c>
      <c r="O12" s="29">
        <v>0.55659999999999998</v>
      </c>
      <c r="P12" s="185">
        <f>MAX(ROUND(((O$10)*O12)*B22,2),0)</f>
        <v>0</v>
      </c>
      <c r="Q12" s="29">
        <v>0.42549999999999999</v>
      </c>
      <c r="R12" s="189">
        <f>MAX(ROUND(((Q$10)*Q12)*B22,2),0)</f>
        <v>0</v>
      </c>
    </row>
    <row r="13" spans="1:19" s="30" customFormat="1" ht="13.9" x14ac:dyDescent="0.4">
      <c r="A13" s="520" t="s">
        <v>318</v>
      </c>
      <c r="B13" s="521"/>
      <c r="C13" s="176">
        <f>D12</f>
        <v>24629852.011965089</v>
      </c>
      <c r="D13" s="177"/>
      <c r="E13" s="178"/>
      <c r="F13" s="179">
        <f>SUM(F12:F12)</f>
        <v>0</v>
      </c>
      <c r="G13" s="178"/>
      <c r="H13" s="179">
        <f>SUM(H12:H12)</f>
        <v>0</v>
      </c>
      <c r="I13" s="178"/>
      <c r="J13" s="179">
        <f>SUM(J12:J12)</f>
        <v>0</v>
      </c>
      <c r="K13" s="178"/>
      <c r="L13" s="179">
        <f>SUM(L12:L12)</f>
        <v>0</v>
      </c>
      <c r="M13" s="178"/>
      <c r="N13" s="179">
        <f>SUM(N12:N12)</f>
        <v>0</v>
      </c>
      <c r="O13" s="178"/>
      <c r="P13" s="179">
        <f>SUM(P12:P12)</f>
        <v>0</v>
      </c>
      <c r="Q13" s="178"/>
      <c r="R13" s="180">
        <f>SUM(R12:R12)</f>
        <v>0</v>
      </c>
    </row>
    <row r="14" spans="1:19" ht="13.9" thickBot="1" x14ac:dyDescent="0.4">
      <c r="A14" s="13"/>
      <c r="B14" s="14"/>
      <c r="C14" s="14"/>
      <c r="D14" s="14"/>
      <c r="E14" s="14"/>
      <c r="F14" s="14"/>
      <c r="G14" s="14"/>
      <c r="H14" s="14"/>
      <c r="I14" s="14"/>
      <c r="J14" s="14"/>
      <c r="K14" s="14"/>
      <c r="L14" s="14"/>
      <c r="M14" s="14"/>
      <c r="N14" s="14"/>
      <c r="O14" s="14"/>
      <c r="P14" s="14"/>
      <c r="Q14" s="14"/>
      <c r="R14" s="15"/>
    </row>
    <row r="15" spans="1:19" ht="14.25" thickBot="1" x14ac:dyDescent="0.45">
      <c r="A15" s="515" t="s">
        <v>317</v>
      </c>
      <c r="B15" s="516"/>
      <c r="C15" s="175">
        <f>SUM(E13:R13)+C13</f>
        <v>24629852.011965089</v>
      </c>
      <c r="D15" s="394"/>
      <c r="E15" s="107"/>
      <c r="F15" s="106"/>
      <c r="G15" s="14"/>
      <c r="H15" s="14"/>
      <c r="I15" s="14"/>
      <c r="J15" s="14"/>
      <c r="K15" s="14"/>
      <c r="L15" s="14"/>
      <c r="M15" s="14"/>
      <c r="N15" s="14"/>
      <c r="O15" s="14"/>
      <c r="P15" s="32"/>
      <c r="Q15" s="14"/>
      <c r="R15" s="15"/>
    </row>
    <row r="16" spans="1:19" ht="13.9" x14ac:dyDescent="0.4">
      <c r="A16" s="62"/>
      <c r="B16" s="63"/>
      <c r="C16" s="64"/>
      <c r="D16" s="394"/>
      <c r="E16" s="31"/>
      <c r="F16" s="14"/>
      <c r="G16" s="14"/>
      <c r="H16" s="14"/>
      <c r="I16" s="14"/>
      <c r="J16" s="14"/>
      <c r="K16" s="14"/>
      <c r="L16" s="14"/>
      <c r="M16" s="14"/>
      <c r="N16" s="14"/>
      <c r="O16" s="14"/>
      <c r="P16" s="32"/>
      <c r="Q16" s="14"/>
      <c r="R16" s="15"/>
    </row>
    <row r="17" spans="1:39" ht="14.25" x14ac:dyDescent="0.45">
      <c r="A17" s="66" t="s">
        <v>49</v>
      </c>
      <c r="B17" s="63"/>
      <c r="C17" s="395"/>
      <c r="D17" s="394"/>
      <c r="E17" s="31"/>
      <c r="F17" s="14"/>
      <c r="G17" s="14"/>
      <c r="H17" s="14"/>
      <c r="I17" s="14"/>
      <c r="J17" s="14"/>
      <c r="K17" s="14"/>
      <c r="L17" s="14"/>
      <c r="M17" s="14"/>
      <c r="N17" s="14"/>
      <c r="O17" s="14"/>
      <c r="P17" s="32"/>
      <c r="Q17" s="14"/>
      <c r="R17" s="15"/>
      <c r="AM17" s="12" t="s">
        <v>100</v>
      </c>
    </row>
    <row r="18" spans="1:39" ht="13.9" x14ac:dyDescent="0.4">
      <c r="A18" s="69" t="s">
        <v>101</v>
      </c>
      <c r="B18" s="165">
        <f>+'Participating State'!B8</f>
        <v>0</v>
      </c>
      <c r="C18" s="64"/>
      <c r="D18" s="394"/>
      <c r="E18" s="31"/>
      <c r="F18" s="14"/>
      <c r="G18" s="14"/>
      <c r="H18" s="14"/>
      <c r="I18" s="14"/>
      <c r="J18" s="14"/>
      <c r="K18" s="14"/>
      <c r="L18" s="14"/>
      <c r="M18" s="14"/>
      <c r="N18" s="14"/>
      <c r="O18" s="14"/>
      <c r="P18" s="32"/>
      <c r="Q18" s="14"/>
      <c r="R18" s="15"/>
    </row>
    <row r="19" spans="1:39" ht="14.25" x14ac:dyDescent="0.45">
      <c r="A19" s="69" t="s">
        <v>46</v>
      </c>
      <c r="B19" s="165">
        <f>+'Participating State'!B9</f>
        <v>0</v>
      </c>
      <c r="C19" s="395"/>
      <c r="D19" s="394"/>
      <c r="E19" s="105"/>
      <c r="F19" s="14"/>
      <c r="G19" s="14"/>
      <c r="H19" s="14"/>
      <c r="I19" s="14"/>
      <c r="J19" s="14"/>
      <c r="K19" s="14"/>
      <c r="L19" s="14"/>
      <c r="M19" s="14"/>
      <c r="N19" s="14"/>
      <c r="O19" s="14"/>
      <c r="P19" s="32"/>
      <c r="Q19" s="14"/>
      <c r="R19" s="15"/>
    </row>
    <row r="20" spans="1:39" ht="13.9" x14ac:dyDescent="0.4">
      <c r="A20" s="69" t="s">
        <v>47</v>
      </c>
      <c r="B20" s="173">
        <f>B19-B18</f>
        <v>0</v>
      </c>
      <c r="C20" s="64"/>
      <c r="D20" s="394"/>
      <c r="E20" s="31"/>
      <c r="F20" s="14"/>
      <c r="G20" s="14"/>
      <c r="H20" s="14"/>
      <c r="I20" s="14"/>
      <c r="J20" s="14"/>
      <c r="K20" s="14"/>
      <c r="L20" s="14"/>
      <c r="M20" s="14"/>
      <c r="N20" s="14"/>
      <c r="O20" s="14"/>
      <c r="P20" s="32"/>
      <c r="Q20" s="14"/>
      <c r="R20" s="15"/>
    </row>
    <row r="21" spans="1:39" ht="13.9" x14ac:dyDescent="0.4">
      <c r="A21" s="69" t="s">
        <v>85</v>
      </c>
      <c r="B21" s="173">
        <f>IFERROR(B20/B18,0)</f>
        <v>0</v>
      </c>
      <c r="C21" s="64"/>
      <c r="D21" s="394"/>
      <c r="E21" s="31"/>
      <c r="F21" s="14"/>
      <c r="G21" s="14"/>
      <c r="H21" s="14"/>
      <c r="I21" s="14"/>
      <c r="J21" s="14"/>
      <c r="K21" s="14"/>
      <c r="L21" s="14"/>
      <c r="M21" s="14"/>
      <c r="N21" s="14"/>
      <c r="O21" s="14"/>
      <c r="P21" s="32"/>
      <c r="Q21" s="14"/>
      <c r="R21" s="15"/>
    </row>
    <row r="22" spans="1:39" ht="13.9" x14ac:dyDescent="0.4">
      <c r="A22" s="69" t="s">
        <v>48</v>
      </c>
      <c r="B22" s="396">
        <f>B21+1</f>
        <v>1</v>
      </c>
      <c r="C22" s="64"/>
      <c r="D22" s="394"/>
      <c r="E22" s="31"/>
      <c r="F22" s="14"/>
      <c r="G22" s="14"/>
      <c r="H22" s="14"/>
      <c r="I22" s="14"/>
      <c r="J22" s="14"/>
      <c r="K22" s="14"/>
      <c r="L22" s="14"/>
      <c r="M22" s="14"/>
      <c r="N22" s="14"/>
      <c r="O22" s="14"/>
      <c r="P22" s="32"/>
      <c r="Q22" s="14"/>
      <c r="R22" s="15"/>
    </row>
    <row r="23" spans="1:39" x14ac:dyDescent="0.35">
      <c r="A23" s="65"/>
      <c r="B23" s="14"/>
      <c r="C23" s="14"/>
      <c r="D23" s="14"/>
      <c r="E23" s="14"/>
      <c r="F23" s="14"/>
      <c r="G23" s="14"/>
      <c r="H23" s="14"/>
      <c r="I23" s="14"/>
      <c r="J23" s="43"/>
      <c r="K23" s="14"/>
      <c r="L23" s="14"/>
      <c r="M23" s="14"/>
      <c r="N23" s="14"/>
      <c r="O23" s="14"/>
      <c r="P23" s="14"/>
      <c r="Q23" s="14"/>
      <c r="R23" s="15"/>
    </row>
    <row r="24" spans="1:39" x14ac:dyDescent="0.35">
      <c r="A24" s="13" t="s">
        <v>28</v>
      </c>
      <c r="B24" s="14"/>
      <c r="C24" s="34">
        <v>0</v>
      </c>
      <c r="D24" s="14"/>
      <c r="E24" s="14"/>
      <c r="F24" s="14"/>
      <c r="G24" s="14"/>
      <c r="H24" s="14"/>
      <c r="I24" s="35"/>
      <c r="J24" s="14"/>
      <c r="K24" s="14"/>
      <c r="L24" s="14"/>
      <c r="M24" s="14"/>
      <c r="N24" s="14"/>
      <c r="O24" s="14"/>
      <c r="P24" s="14"/>
      <c r="Q24" s="14"/>
      <c r="R24" s="15"/>
    </row>
    <row r="25" spans="1:39" ht="13.9" thickBot="1" x14ac:dyDescent="0.4">
      <c r="A25" s="36" t="s">
        <v>103</v>
      </c>
      <c r="B25" s="37"/>
      <c r="C25" s="37"/>
      <c r="D25" s="37"/>
      <c r="E25" s="38">
        <v>0</v>
      </c>
      <c r="F25" s="37"/>
      <c r="G25" s="38">
        <v>0</v>
      </c>
      <c r="H25" s="37"/>
      <c r="I25" s="38">
        <v>0</v>
      </c>
      <c r="J25" s="37"/>
      <c r="K25" s="38">
        <v>0</v>
      </c>
      <c r="L25" s="37"/>
      <c r="M25" s="38">
        <v>0</v>
      </c>
      <c r="N25" s="37"/>
      <c r="O25" s="38">
        <v>0</v>
      </c>
      <c r="P25" s="37"/>
      <c r="Q25" s="38">
        <v>0</v>
      </c>
      <c r="R25" s="39"/>
    </row>
  </sheetData>
  <mergeCells count="21">
    <mergeCell ref="A1:R1"/>
    <mergeCell ref="Q10:R10"/>
    <mergeCell ref="A13:B13"/>
    <mergeCell ref="M10:N10"/>
    <mergeCell ref="O10:P10"/>
    <mergeCell ref="A12:B12"/>
    <mergeCell ref="A3:R3"/>
    <mergeCell ref="A6:R6"/>
    <mergeCell ref="C8:D8"/>
    <mergeCell ref="E8:F8"/>
    <mergeCell ref="G8:H8"/>
    <mergeCell ref="I8:J8"/>
    <mergeCell ref="K8:L8"/>
    <mergeCell ref="M8:N8"/>
    <mergeCell ref="O8:P8"/>
    <mergeCell ref="Q8:R8"/>
    <mergeCell ref="A15:B15"/>
    <mergeCell ref="E10:F10"/>
    <mergeCell ref="G10:H10"/>
    <mergeCell ref="I10:J10"/>
    <mergeCell ref="K10:L10"/>
  </mergeCells>
  <pageMargins left="0.25" right="0.25" top="0.75" bottom="0.75" header="0.3" footer="0.3"/>
  <pageSetup paperSize="5" scale="44" fitToHeight="0" orientation="landscape" r:id="rId1"/>
  <headerFooter>
    <oddFooter>&amp;L&amp;F&amp;C&amp;A&amp;Rpage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35"/>
  <sheetViews>
    <sheetView topLeftCell="B7" zoomScale="85" zoomScaleNormal="85" workbookViewId="0">
      <selection activeCell="A3" sqref="A3:Z3"/>
    </sheetView>
  </sheetViews>
  <sheetFormatPr defaultColWidth="9.1328125" defaultRowHeight="13.5" x14ac:dyDescent="0.35"/>
  <cols>
    <col min="1" max="1" width="46.86328125" style="12" customWidth="1"/>
    <col min="2" max="2" width="14.86328125" style="12" customWidth="1"/>
    <col min="3" max="3" width="20.1328125" style="12" customWidth="1"/>
    <col min="4" max="4" width="19.59765625" style="12" customWidth="1"/>
    <col min="5" max="5" width="12.59765625" style="12" customWidth="1"/>
    <col min="6" max="6" width="18" style="12" customWidth="1"/>
    <col min="7" max="7" width="18.59765625" style="12" customWidth="1"/>
    <col min="8" max="8" width="12.59765625" style="12" customWidth="1"/>
    <col min="9" max="9" width="16.59765625" style="12" customWidth="1"/>
    <col min="10" max="10" width="18.59765625" style="12" customWidth="1"/>
    <col min="11" max="11" width="12.59765625" style="12" customWidth="1"/>
    <col min="12" max="12" width="16.59765625" style="12" customWidth="1"/>
    <col min="13" max="13" width="18.59765625" style="12" customWidth="1"/>
    <col min="14" max="14" width="12.59765625" style="12" customWidth="1"/>
    <col min="15" max="15" width="16.59765625" style="12" customWidth="1"/>
    <col min="16" max="16" width="18.59765625" style="12" customWidth="1"/>
    <col min="17" max="17" width="12.59765625" style="12" customWidth="1"/>
    <col min="18" max="18" width="16.59765625" style="12" customWidth="1"/>
    <col min="19" max="19" width="18.59765625" style="12" customWidth="1"/>
    <col min="20" max="20" width="12.59765625" style="12" customWidth="1"/>
    <col min="21" max="21" width="16.59765625" style="12" customWidth="1"/>
    <col min="22" max="22" width="18.59765625" style="12" customWidth="1"/>
    <col min="23" max="23" width="12.59765625" style="12" customWidth="1"/>
    <col min="24" max="24" width="16.59765625" style="12" customWidth="1"/>
    <col min="25" max="26" width="18.59765625" style="12" customWidth="1"/>
    <col min="27" max="27" width="15.1328125" style="12" bestFit="1" customWidth="1"/>
    <col min="28" max="16384" width="9.1328125" style="12"/>
  </cols>
  <sheetData>
    <row r="1" spans="1:27" ht="15" x14ac:dyDescent="0.4">
      <c r="A1" s="456" t="s">
        <v>429</v>
      </c>
      <c r="B1" s="456"/>
      <c r="C1" s="456"/>
      <c r="D1" s="456"/>
      <c r="E1" s="456"/>
      <c r="F1" s="456"/>
      <c r="G1" s="456"/>
      <c r="H1" s="456"/>
      <c r="I1" s="456"/>
      <c r="J1" s="456"/>
      <c r="K1" s="456"/>
      <c r="L1" s="456"/>
      <c r="M1" s="456"/>
      <c r="N1" s="456"/>
      <c r="O1" s="456"/>
      <c r="P1" s="456"/>
      <c r="Q1" s="456"/>
      <c r="R1" s="456"/>
      <c r="S1" s="456"/>
      <c r="T1" s="456"/>
      <c r="U1" s="456"/>
      <c r="V1" s="456"/>
      <c r="W1" s="456"/>
      <c r="X1" s="456"/>
      <c r="Y1" s="456"/>
      <c r="Z1" s="456"/>
    </row>
    <row r="3" spans="1:27" ht="39" customHeight="1" x14ac:dyDescent="0.5">
      <c r="A3" s="524" t="s">
        <v>339</v>
      </c>
      <c r="B3" s="524"/>
      <c r="C3" s="524"/>
      <c r="D3" s="524"/>
      <c r="E3" s="524"/>
      <c r="F3" s="524"/>
      <c r="G3" s="524"/>
      <c r="H3" s="524"/>
      <c r="I3" s="524"/>
      <c r="J3" s="524"/>
      <c r="K3" s="524"/>
      <c r="L3" s="524"/>
      <c r="M3" s="524"/>
      <c r="N3" s="524"/>
      <c r="O3" s="524"/>
      <c r="P3" s="524"/>
      <c r="Q3" s="524"/>
      <c r="R3" s="524"/>
      <c r="S3" s="524"/>
      <c r="T3" s="524"/>
      <c r="U3" s="524"/>
      <c r="V3" s="524"/>
      <c r="W3" s="524"/>
      <c r="X3" s="524"/>
      <c r="Y3" s="524"/>
      <c r="Z3" s="524"/>
    </row>
    <row r="4" spans="1:27" x14ac:dyDescent="0.35">
      <c r="A4" s="40"/>
    </row>
    <row r="5" spans="1:27" ht="13.9" thickBot="1" x14ac:dyDescent="0.4"/>
    <row r="6" spans="1:27" ht="13.9" x14ac:dyDescent="0.4">
      <c r="A6" s="525" t="s">
        <v>288</v>
      </c>
      <c r="B6" s="526"/>
      <c r="C6" s="526"/>
      <c r="D6" s="526"/>
      <c r="E6" s="526"/>
      <c r="F6" s="526"/>
      <c r="G6" s="526"/>
      <c r="H6" s="526"/>
      <c r="I6" s="526"/>
      <c r="J6" s="526"/>
      <c r="K6" s="526"/>
      <c r="L6" s="526"/>
      <c r="M6" s="526"/>
      <c r="N6" s="526"/>
      <c r="O6" s="526"/>
      <c r="P6" s="526"/>
      <c r="Q6" s="526"/>
      <c r="R6" s="526"/>
      <c r="S6" s="526"/>
      <c r="T6" s="526"/>
      <c r="U6" s="526"/>
      <c r="V6" s="526"/>
      <c r="W6" s="526"/>
      <c r="X6" s="526"/>
      <c r="Y6" s="526"/>
      <c r="Z6" s="527"/>
    </row>
    <row r="7" spans="1:27" x14ac:dyDescent="0.35">
      <c r="A7" s="13"/>
      <c r="B7" s="14"/>
      <c r="C7" s="14"/>
      <c r="D7" s="14"/>
      <c r="E7" s="14"/>
      <c r="F7" s="14"/>
      <c r="G7" s="14"/>
      <c r="H7" s="14"/>
      <c r="I7" s="14"/>
      <c r="J7" s="14"/>
      <c r="K7" s="14"/>
      <c r="L7" s="14"/>
      <c r="M7" s="14"/>
      <c r="N7" s="14"/>
      <c r="O7" s="14"/>
      <c r="P7" s="14"/>
      <c r="Q7" s="14"/>
      <c r="R7" s="14"/>
      <c r="S7" s="14"/>
      <c r="T7" s="14"/>
      <c r="U7" s="14"/>
      <c r="V7" s="14"/>
      <c r="W7" s="14"/>
      <c r="X7" s="14"/>
      <c r="Y7" s="14"/>
      <c r="Z7" s="15"/>
    </row>
    <row r="8" spans="1:27" ht="13.9" x14ac:dyDescent="0.4">
      <c r="A8" s="13"/>
      <c r="B8" s="55" t="s">
        <v>7</v>
      </c>
      <c r="C8" s="528" t="s">
        <v>8</v>
      </c>
      <c r="D8" s="529"/>
      <c r="E8" s="528" t="s">
        <v>9</v>
      </c>
      <c r="F8" s="534"/>
      <c r="G8" s="529"/>
      <c r="H8" s="528" t="s">
        <v>10</v>
      </c>
      <c r="I8" s="534"/>
      <c r="J8" s="529"/>
      <c r="K8" s="528" t="s">
        <v>11</v>
      </c>
      <c r="L8" s="534"/>
      <c r="M8" s="529"/>
      <c r="N8" s="528" t="s">
        <v>12</v>
      </c>
      <c r="O8" s="534"/>
      <c r="P8" s="529"/>
      <c r="Q8" s="528" t="s">
        <v>13</v>
      </c>
      <c r="R8" s="534"/>
      <c r="S8" s="529"/>
      <c r="T8" s="528" t="s">
        <v>14</v>
      </c>
      <c r="U8" s="534"/>
      <c r="V8" s="529"/>
      <c r="W8" s="528" t="s">
        <v>15</v>
      </c>
      <c r="X8" s="534"/>
      <c r="Y8" s="534"/>
      <c r="Z8" s="397" t="s">
        <v>205</v>
      </c>
    </row>
    <row r="9" spans="1:27" ht="13.9" hidden="1" x14ac:dyDescent="0.4">
      <c r="A9" s="13"/>
      <c r="B9" s="55" t="s">
        <v>16</v>
      </c>
      <c r="C9" s="16"/>
      <c r="D9" s="56"/>
      <c r="E9" s="17" t="s">
        <v>17</v>
      </c>
      <c r="F9" s="14"/>
      <c r="G9" s="18"/>
      <c r="H9" s="17" t="s">
        <v>18</v>
      </c>
      <c r="I9" s="14"/>
      <c r="J9" s="18"/>
      <c r="K9" s="17" t="s">
        <v>19</v>
      </c>
      <c r="L9" s="14"/>
      <c r="M9" s="18"/>
      <c r="N9" s="17" t="s">
        <v>20</v>
      </c>
      <c r="O9" s="14"/>
      <c r="P9" s="18"/>
      <c r="Q9" s="17" t="s">
        <v>21</v>
      </c>
      <c r="R9" s="14"/>
      <c r="S9" s="18"/>
      <c r="T9" s="17" t="s">
        <v>22</v>
      </c>
      <c r="U9" s="14"/>
      <c r="V9" s="18"/>
      <c r="W9" s="17" t="s">
        <v>23</v>
      </c>
      <c r="X9" s="14"/>
      <c r="Y9" s="14"/>
      <c r="Z9" s="398"/>
    </row>
    <row r="10" spans="1:27" s="20" customFormat="1" ht="13.9" x14ac:dyDescent="0.4">
      <c r="A10" s="19"/>
      <c r="B10" s="55" t="s">
        <v>105</v>
      </c>
      <c r="C10" s="210"/>
      <c r="D10" s="211"/>
      <c r="E10" s="181">
        <v>0</v>
      </c>
      <c r="F10" s="190"/>
      <c r="G10" s="182">
        <v>249999</v>
      </c>
      <c r="H10" s="183">
        <v>250000</v>
      </c>
      <c r="I10" s="190"/>
      <c r="J10" s="182">
        <v>399999</v>
      </c>
      <c r="K10" s="183">
        <v>400000</v>
      </c>
      <c r="L10" s="190"/>
      <c r="M10" s="182">
        <v>899999</v>
      </c>
      <c r="N10" s="183">
        <v>900000</v>
      </c>
      <c r="O10" s="190"/>
      <c r="P10" s="182">
        <v>1349999</v>
      </c>
      <c r="Q10" s="183">
        <v>1350000</v>
      </c>
      <c r="R10" s="190"/>
      <c r="S10" s="182">
        <v>1799999</v>
      </c>
      <c r="T10" s="183">
        <v>1800000</v>
      </c>
      <c r="U10" s="190"/>
      <c r="V10" s="182">
        <v>3999999</v>
      </c>
      <c r="W10" s="183">
        <v>4000000</v>
      </c>
      <c r="X10" s="190"/>
      <c r="Y10" s="190" t="s">
        <v>104</v>
      </c>
      <c r="Z10" s="399"/>
    </row>
    <row r="11" spans="1:27" s="23" customFormat="1" ht="13.9" x14ac:dyDescent="0.4">
      <c r="A11" s="21"/>
      <c r="B11" s="22" t="s">
        <v>106</v>
      </c>
      <c r="C11" s="212"/>
      <c r="D11" s="213"/>
      <c r="E11" s="517">
        <f>+'Participating State'!C7</f>
        <v>0</v>
      </c>
      <c r="F11" s="533"/>
      <c r="G11" s="518"/>
      <c r="H11" s="517">
        <f>+'Participating State'!E7</f>
        <v>0</v>
      </c>
      <c r="I11" s="533"/>
      <c r="J11" s="518"/>
      <c r="K11" s="517">
        <f>+'Participating State'!G7</f>
        <v>0</v>
      </c>
      <c r="L11" s="533"/>
      <c r="M11" s="518"/>
      <c r="N11" s="517">
        <f>+'Participating State'!I7</f>
        <v>0</v>
      </c>
      <c r="O11" s="533"/>
      <c r="P11" s="518"/>
      <c r="Q11" s="517">
        <f>+'Participating State'!K7</f>
        <v>0</v>
      </c>
      <c r="R11" s="533"/>
      <c r="S11" s="518"/>
      <c r="T11" s="517">
        <f>+'Participating State'!M7</f>
        <v>0</v>
      </c>
      <c r="U11" s="533"/>
      <c r="V11" s="518"/>
      <c r="W11" s="517">
        <f>+'Participating State'!O7</f>
        <v>0</v>
      </c>
      <c r="X11" s="533"/>
      <c r="Y11" s="533"/>
      <c r="Z11" s="400"/>
    </row>
    <row r="12" spans="1:27" s="11" customFormat="1" ht="36" customHeight="1" x14ac:dyDescent="0.4">
      <c r="A12" s="24" t="s">
        <v>30</v>
      </c>
      <c r="B12" s="25"/>
      <c r="C12" s="53" t="s">
        <v>31</v>
      </c>
      <c r="D12" s="54" t="s">
        <v>230</v>
      </c>
      <c r="E12" s="53" t="s">
        <v>25</v>
      </c>
      <c r="F12" s="26" t="s">
        <v>231</v>
      </c>
      <c r="G12" s="49" t="s">
        <v>444</v>
      </c>
      <c r="H12" s="53" t="s">
        <v>25</v>
      </c>
      <c r="I12" s="26" t="s">
        <v>231</v>
      </c>
      <c r="J12" s="49" t="s">
        <v>444</v>
      </c>
      <c r="K12" s="53" t="s">
        <v>25</v>
      </c>
      <c r="L12" s="26" t="s">
        <v>231</v>
      </c>
      <c r="M12" s="49" t="s">
        <v>444</v>
      </c>
      <c r="N12" s="53" t="s">
        <v>25</v>
      </c>
      <c r="O12" s="26" t="s">
        <v>231</v>
      </c>
      <c r="P12" s="49" t="s">
        <v>444</v>
      </c>
      <c r="Q12" s="232" t="s">
        <v>25</v>
      </c>
      <c r="R12" s="26" t="s">
        <v>231</v>
      </c>
      <c r="S12" s="49" t="s">
        <v>444</v>
      </c>
      <c r="T12" s="53" t="s">
        <v>25</v>
      </c>
      <c r="U12" s="26" t="s">
        <v>231</v>
      </c>
      <c r="V12" s="49" t="s">
        <v>444</v>
      </c>
      <c r="W12" s="157" t="s">
        <v>25</v>
      </c>
      <c r="X12" s="26" t="s">
        <v>231</v>
      </c>
      <c r="Y12" s="49" t="s">
        <v>444</v>
      </c>
      <c r="Z12" s="309" t="s">
        <v>445</v>
      </c>
    </row>
    <row r="13" spans="1:27" x14ac:dyDescent="0.35">
      <c r="A13" s="531" t="s">
        <v>32</v>
      </c>
      <c r="B13" s="532"/>
      <c r="C13" s="41">
        <v>931221.50221942423</v>
      </c>
      <c r="D13" s="185">
        <f>(C13*12)*$B$31</f>
        <v>11174658.026633091</v>
      </c>
      <c r="E13" s="42">
        <v>0.9598000000000001</v>
      </c>
      <c r="F13" s="187">
        <f t="shared" ref="F13:F21" si="0">MAX(ROUND(((E$11)*E13)*$B$31,2),0)</f>
        <v>0</v>
      </c>
      <c r="G13" s="185">
        <f>F13*12</f>
        <v>0</v>
      </c>
      <c r="H13" s="42">
        <v>0.69159999999999999</v>
      </c>
      <c r="I13" s="187">
        <f>MAX(ROUND(((H$11)*H13)*$B$31,2),0)</f>
        <v>0</v>
      </c>
      <c r="J13" s="185">
        <f>I13*12</f>
        <v>0</v>
      </c>
      <c r="K13" s="42">
        <v>0.71210000000000007</v>
      </c>
      <c r="L13" s="187">
        <f>MAX(ROUND(((K$11)*K13)*$B$31,2),0)</f>
        <v>0</v>
      </c>
      <c r="M13" s="185">
        <f>L13*12</f>
        <v>0</v>
      </c>
      <c r="N13" s="42">
        <v>0.5464</v>
      </c>
      <c r="O13" s="187">
        <f>MAX(ROUND(((N$11)*N13)*$B$31,2),0)</f>
        <v>0</v>
      </c>
      <c r="P13" s="185">
        <f>O13*12</f>
        <v>0</v>
      </c>
      <c r="Q13" s="42">
        <v>0.59050000000000002</v>
      </c>
      <c r="R13" s="187">
        <f>MAX(ROUND(((Q$11)*Q13)*$B$31,2),0)</f>
        <v>0</v>
      </c>
      <c r="S13" s="185">
        <f>R13*12</f>
        <v>0</v>
      </c>
      <c r="T13" s="42">
        <v>0.47139999999999999</v>
      </c>
      <c r="U13" s="187">
        <f>MAX(ROUND(((T$11)*T13)*$B$31,2),0)</f>
        <v>0</v>
      </c>
      <c r="V13" s="185">
        <f>U13*12</f>
        <v>0</v>
      </c>
      <c r="W13" s="42">
        <v>0.44169999999999998</v>
      </c>
      <c r="X13" s="187">
        <f>MAX(ROUND(((W$11)*W13)*$B$31,2),0)</f>
        <v>0</v>
      </c>
      <c r="Y13" s="185">
        <f>X13*12</f>
        <v>0</v>
      </c>
      <c r="Z13" s="202">
        <f>D13+G13+J13+M13+P13+S13+V13+Y13</f>
        <v>11174658.026633091</v>
      </c>
      <c r="AA13" s="146"/>
    </row>
    <row r="14" spans="1:27" x14ac:dyDescent="0.35">
      <c r="A14" s="531" t="s">
        <v>33</v>
      </c>
      <c r="B14" s="532"/>
      <c r="C14" s="41">
        <v>682244.87437132059</v>
      </c>
      <c r="D14" s="185">
        <f t="shared" ref="D14:D21" si="1">(C14*12)*$B$31</f>
        <v>8186938.4924558476</v>
      </c>
      <c r="E14" s="42">
        <v>0.83960000000000001</v>
      </c>
      <c r="F14" s="187">
        <f t="shared" si="0"/>
        <v>0</v>
      </c>
      <c r="G14" s="185">
        <f t="shared" ref="G14:G21" si="2">F14*12</f>
        <v>0</v>
      </c>
      <c r="H14" s="42">
        <v>0.57309999999999994</v>
      </c>
      <c r="I14" s="187">
        <f t="shared" ref="I14:I21" si="3">MAX(ROUND(((H$11)*H14)*$B$31,2),0)</f>
        <v>0</v>
      </c>
      <c r="J14" s="185">
        <f t="shared" ref="J14:J21" si="4">I14*12</f>
        <v>0</v>
      </c>
      <c r="K14" s="42">
        <v>0.64319999999999999</v>
      </c>
      <c r="L14" s="187">
        <f t="shared" ref="L14:L21" si="5">MAX(ROUND(((K$11)*K14)*$B$31,2),0)</f>
        <v>0</v>
      </c>
      <c r="M14" s="185">
        <f t="shared" ref="M14:M21" si="6">L14*12</f>
        <v>0</v>
      </c>
      <c r="N14" s="42">
        <v>0.48570000000000002</v>
      </c>
      <c r="O14" s="187">
        <f t="shared" ref="O14:O21" si="7">MAX(ROUND(((N$11)*N14)*$B$31,2),0)</f>
        <v>0</v>
      </c>
      <c r="P14" s="185">
        <f t="shared" ref="P14:P21" si="8">O14*12</f>
        <v>0</v>
      </c>
      <c r="Q14" s="42">
        <v>0.53300000000000003</v>
      </c>
      <c r="R14" s="187">
        <f t="shared" ref="R14:R21" si="9">MAX(ROUND(((Q$11)*Q14)*$B$31,2),0)</f>
        <v>0</v>
      </c>
      <c r="S14" s="185">
        <f t="shared" ref="S14:S21" si="10">R14*12</f>
        <v>0</v>
      </c>
      <c r="T14" s="42">
        <v>0.41770000000000002</v>
      </c>
      <c r="U14" s="187">
        <f t="shared" ref="U14:U21" si="11">MAX(ROUND(((T$11)*T14)*$B$31,2),0)</f>
        <v>0</v>
      </c>
      <c r="V14" s="185">
        <f t="shared" ref="V14:V21" si="12">U14*12</f>
        <v>0</v>
      </c>
      <c r="W14" s="42">
        <v>0.3891</v>
      </c>
      <c r="X14" s="187">
        <f t="shared" ref="X14:X21" si="13">MAX(ROUND(((W$11)*W14)*$B$31,2),0)</f>
        <v>0</v>
      </c>
      <c r="Y14" s="185">
        <f t="shared" ref="Y14:Y21" si="14">X14*12</f>
        <v>0</v>
      </c>
      <c r="Z14" s="202">
        <f t="shared" ref="Z14:Z21" si="15">D14+G14+J14+M14+P14+S14+V14+Y14</f>
        <v>8186938.4924558476</v>
      </c>
      <c r="AA14" s="146"/>
    </row>
    <row r="15" spans="1:27" x14ac:dyDescent="0.35">
      <c r="A15" s="531" t="s">
        <v>34</v>
      </c>
      <c r="B15" s="532"/>
      <c r="C15" s="41">
        <v>687391.74166077189</v>
      </c>
      <c r="D15" s="185">
        <f t="shared" si="1"/>
        <v>8248700.8999292627</v>
      </c>
      <c r="E15" s="42">
        <v>0.8499000000000001</v>
      </c>
      <c r="F15" s="187">
        <f t="shared" si="0"/>
        <v>0</v>
      </c>
      <c r="G15" s="185">
        <f t="shared" si="2"/>
        <v>0</v>
      </c>
      <c r="H15" s="42">
        <v>0.57429999999999992</v>
      </c>
      <c r="I15" s="187">
        <f t="shared" si="3"/>
        <v>0</v>
      </c>
      <c r="J15" s="185">
        <f t="shared" si="4"/>
        <v>0</v>
      </c>
      <c r="K15" s="42">
        <v>0.64750000000000008</v>
      </c>
      <c r="L15" s="187">
        <f t="shared" si="5"/>
        <v>0</v>
      </c>
      <c r="M15" s="185">
        <f t="shared" si="6"/>
        <v>0</v>
      </c>
      <c r="N15" s="42">
        <v>0.4889</v>
      </c>
      <c r="O15" s="187">
        <f t="shared" si="7"/>
        <v>0</v>
      </c>
      <c r="P15" s="185">
        <f t="shared" si="8"/>
        <v>0</v>
      </c>
      <c r="Q15" s="42">
        <v>0.53579999999999994</v>
      </c>
      <c r="R15" s="187">
        <f t="shared" si="9"/>
        <v>0</v>
      </c>
      <c r="S15" s="185">
        <f t="shared" si="10"/>
        <v>0</v>
      </c>
      <c r="T15" s="42">
        <v>0.42000000000000004</v>
      </c>
      <c r="U15" s="187">
        <f t="shared" si="11"/>
        <v>0</v>
      </c>
      <c r="V15" s="185">
        <f t="shared" si="12"/>
        <v>0</v>
      </c>
      <c r="W15" s="42">
        <v>0.39119999999999999</v>
      </c>
      <c r="X15" s="187">
        <f t="shared" si="13"/>
        <v>0</v>
      </c>
      <c r="Y15" s="185">
        <f t="shared" si="14"/>
        <v>0</v>
      </c>
      <c r="Z15" s="202">
        <f t="shared" si="15"/>
        <v>8248700.8999292627</v>
      </c>
      <c r="AA15" s="146"/>
    </row>
    <row r="16" spans="1:27" x14ac:dyDescent="0.35">
      <c r="A16" s="531" t="s">
        <v>35</v>
      </c>
      <c r="B16" s="532"/>
      <c r="C16" s="41">
        <v>692787.7728677144</v>
      </c>
      <c r="D16" s="185">
        <f t="shared" si="1"/>
        <v>8313453.2744125724</v>
      </c>
      <c r="E16" s="42">
        <v>0.85909999999999997</v>
      </c>
      <c r="F16" s="187">
        <f t="shared" si="0"/>
        <v>0</v>
      </c>
      <c r="G16" s="185">
        <f t="shared" si="2"/>
        <v>0</v>
      </c>
      <c r="H16" s="42">
        <v>0.57500000000000007</v>
      </c>
      <c r="I16" s="187">
        <f t="shared" si="3"/>
        <v>0</v>
      </c>
      <c r="J16" s="185">
        <f t="shared" si="4"/>
        <v>0</v>
      </c>
      <c r="K16" s="42">
        <v>0.65150000000000008</v>
      </c>
      <c r="L16" s="187">
        <f t="shared" si="5"/>
        <v>0</v>
      </c>
      <c r="M16" s="185">
        <f t="shared" si="6"/>
        <v>0</v>
      </c>
      <c r="N16" s="42">
        <v>0.4919</v>
      </c>
      <c r="O16" s="187">
        <f t="shared" si="7"/>
        <v>0</v>
      </c>
      <c r="P16" s="185">
        <f t="shared" si="8"/>
        <v>0</v>
      </c>
      <c r="Q16" s="42">
        <v>0.53849999999999998</v>
      </c>
      <c r="R16" s="187">
        <f t="shared" si="9"/>
        <v>0</v>
      </c>
      <c r="S16" s="185">
        <f t="shared" si="10"/>
        <v>0</v>
      </c>
      <c r="T16" s="42">
        <v>0.42220000000000002</v>
      </c>
      <c r="U16" s="187">
        <f t="shared" si="11"/>
        <v>0</v>
      </c>
      <c r="V16" s="185">
        <f t="shared" si="12"/>
        <v>0</v>
      </c>
      <c r="W16" s="42">
        <v>0.39329999999999998</v>
      </c>
      <c r="X16" s="187">
        <f t="shared" si="13"/>
        <v>0</v>
      </c>
      <c r="Y16" s="185">
        <f t="shared" si="14"/>
        <v>0</v>
      </c>
      <c r="Z16" s="202">
        <f t="shared" si="15"/>
        <v>8313453.2744125724</v>
      </c>
      <c r="AA16" s="146"/>
    </row>
    <row r="17" spans="1:27" x14ac:dyDescent="0.35">
      <c r="A17" s="531" t="s">
        <v>36</v>
      </c>
      <c r="B17" s="532"/>
      <c r="C17" s="41">
        <v>711853.82883917878</v>
      </c>
      <c r="D17" s="185">
        <f t="shared" si="1"/>
        <v>8542245.9460701458</v>
      </c>
      <c r="E17" s="42">
        <v>0.87</v>
      </c>
      <c r="F17" s="187">
        <f t="shared" si="0"/>
        <v>0</v>
      </c>
      <c r="G17" s="185">
        <f t="shared" si="2"/>
        <v>0</v>
      </c>
      <c r="H17" s="42">
        <v>0.5764999999999999</v>
      </c>
      <c r="I17" s="187">
        <f t="shared" si="3"/>
        <v>0</v>
      </c>
      <c r="J17" s="185">
        <f t="shared" si="4"/>
        <v>0</v>
      </c>
      <c r="K17" s="42">
        <v>0.65629999999999999</v>
      </c>
      <c r="L17" s="187">
        <f t="shared" si="5"/>
        <v>0</v>
      </c>
      <c r="M17" s="185">
        <f t="shared" si="6"/>
        <v>0</v>
      </c>
      <c r="N17" s="42">
        <v>0.49539999999999995</v>
      </c>
      <c r="O17" s="187">
        <f t="shared" si="7"/>
        <v>0</v>
      </c>
      <c r="P17" s="185">
        <f t="shared" si="8"/>
        <v>0</v>
      </c>
      <c r="Q17" s="42">
        <v>0.54170000000000007</v>
      </c>
      <c r="R17" s="187">
        <f t="shared" si="9"/>
        <v>0</v>
      </c>
      <c r="S17" s="185">
        <f t="shared" si="10"/>
        <v>0</v>
      </c>
      <c r="T17" s="42">
        <v>0.42490000000000006</v>
      </c>
      <c r="U17" s="187">
        <f t="shared" si="11"/>
        <v>0</v>
      </c>
      <c r="V17" s="185">
        <f t="shared" si="12"/>
        <v>0</v>
      </c>
      <c r="W17" s="42">
        <v>0.39590000000000003</v>
      </c>
      <c r="X17" s="187">
        <f t="shared" si="13"/>
        <v>0</v>
      </c>
      <c r="Y17" s="185">
        <f t="shared" si="14"/>
        <v>0</v>
      </c>
      <c r="Z17" s="202">
        <f t="shared" si="15"/>
        <v>8542245.9460701458</v>
      </c>
      <c r="AA17" s="146"/>
    </row>
    <row r="18" spans="1:27" x14ac:dyDescent="0.35">
      <c r="A18" s="531" t="s">
        <v>37</v>
      </c>
      <c r="B18" s="532"/>
      <c r="C18" s="41">
        <v>709860.29282645963</v>
      </c>
      <c r="D18" s="185">
        <f t="shared" si="1"/>
        <v>8518323.5139175151</v>
      </c>
      <c r="E18" s="42">
        <v>0.88120000000000009</v>
      </c>
      <c r="F18" s="187">
        <f t="shared" si="0"/>
        <v>0</v>
      </c>
      <c r="G18" s="185">
        <f t="shared" si="2"/>
        <v>0</v>
      </c>
      <c r="H18" s="42">
        <v>0.57889999999999997</v>
      </c>
      <c r="I18" s="187">
        <f t="shared" si="3"/>
        <v>0</v>
      </c>
      <c r="J18" s="185">
        <f t="shared" si="4"/>
        <v>0</v>
      </c>
      <c r="K18" s="42">
        <v>0.66120000000000001</v>
      </c>
      <c r="L18" s="187">
        <f t="shared" si="5"/>
        <v>0</v>
      </c>
      <c r="M18" s="185">
        <f t="shared" si="6"/>
        <v>0</v>
      </c>
      <c r="N18" s="42">
        <v>0.49909999999999999</v>
      </c>
      <c r="O18" s="187">
        <f t="shared" si="7"/>
        <v>0</v>
      </c>
      <c r="P18" s="185">
        <f t="shared" si="8"/>
        <v>0</v>
      </c>
      <c r="Q18" s="42">
        <v>0.54500000000000004</v>
      </c>
      <c r="R18" s="187">
        <f t="shared" si="9"/>
        <v>0</v>
      </c>
      <c r="S18" s="185">
        <f t="shared" si="10"/>
        <v>0</v>
      </c>
      <c r="T18" s="42">
        <v>0.42770000000000002</v>
      </c>
      <c r="U18" s="187">
        <f t="shared" si="11"/>
        <v>0</v>
      </c>
      <c r="V18" s="185">
        <f t="shared" si="12"/>
        <v>0</v>
      </c>
      <c r="W18" s="42">
        <v>0.39850000000000002</v>
      </c>
      <c r="X18" s="187">
        <f t="shared" si="13"/>
        <v>0</v>
      </c>
      <c r="Y18" s="185">
        <f t="shared" si="14"/>
        <v>0</v>
      </c>
      <c r="Z18" s="202">
        <f t="shared" si="15"/>
        <v>8518323.5139175151</v>
      </c>
      <c r="AA18" s="146"/>
    </row>
    <row r="19" spans="1:27" x14ac:dyDescent="0.35">
      <c r="A19" s="531" t="s">
        <v>38</v>
      </c>
      <c r="B19" s="532"/>
      <c r="C19" s="41">
        <v>716656.34738437738</v>
      </c>
      <c r="D19" s="185">
        <f t="shared" si="1"/>
        <v>8599876.1686125286</v>
      </c>
      <c r="E19" s="42">
        <v>0.89250000000000007</v>
      </c>
      <c r="F19" s="187">
        <f t="shared" si="0"/>
        <v>0</v>
      </c>
      <c r="G19" s="185">
        <f t="shared" si="2"/>
        <v>0</v>
      </c>
      <c r="H19" s="42">
        <v>0.58120000000000016</v>
      </c>
      <c r="I19" s="187">
        <f t="shared" si="3"/>
        <v>0</v>
      </c>
      <c r="J19" s="185">
        <f t="shared" si="4"/>
        <v>0</v>
      </c>
      <c r="K19" s="42">
        <v>0.6663</v>
      </c>
      <c r="L19" s="187">
        <f t="shared" si="5"/>
        <v>0</v>
      </c>
      <c r="M19" s="185">
        <f t="shared" si="6"/>
        <v>0</v>
      </c>
      <c r="N19" s="42">
        <v>0.50280000000000002</v>
      </c>
      <c r="O19" s="187">
        <f t="shared" si="7"/>
        <v>0</v>
      </c>
      <c r="P19" s="185">
        <f t="shared" si="8"/>
        <v>0</v>
      </c>
      <c r="Q19" s="42">
        <v>0.54830000000000001</v>
      </c>
      <c r="R19" s="187">
        <f t="shared" si="9"/>
        <v>0</v>
      </c>
      <c r="S19" s="185">
        <f t="shared" si="10"/>
        <v>0</v>
      </c>
      <c r="T19" s="42">
        <v>0.43049999999999999</v>
      </c>
      <c r="U19" s="187">
        <f t="shared" si="11"/>
        <v>0</v>
      </c>
      <c r="V19" s="185">
        <f t="shared" si="12"/>
        <v>0</v>
      </c>
      <c r="W19" s="42">
        <v>0.4012</v>
      </c>
      <c r="X19" s="187">
        <f t="shared" si="13"/>
        <v>0</v>
      </c>
      <c r="Y19" s="185">
        <f t="shared" si="14"/>
        <v>0</v>
      </c>
      <c r="Z19" s="202">
        <f t="shared" si="15"/>
        <v>8599876.1686125286</v>
      </c>
      <c r="AA19" s="146"/>
    </row>
    <row r="20" spans="1:27" x14ac:dyDescent="0.35">
      <c r="A20" s="531" t="s">
        <v>39</v>
      </c>
      <c r="B20" s="532"/>
      <c r="C20" s="41">
        <v>722729.58262975293</v>
      </c>
      <c r="D20" s="185">
        <f t="shared" si="1"/>
        <v>8672754.9915570356</v>
      </c>
      <c r="E20" s="42">
        <v>0.9042</v>
      </c>
      <c r="F20" s="187">
        <f t="shared" si="0"/>
        <v>0</v>
      </c>
      <c r="G20" s="185">
        <f t="shared" si="2"/>
        <v>0</v>
      </c>
      <c r="H20" s="42">
        <v>0.58390000000000009</v>
      </c>
      <c r="I20" s="187">
        <f t="shared" si="3"/>
        <v>0</v>
      </c>
      <c r="J20" s="185">
        <f t="shared" si="4"/>
        <v>0</v>
      </c>
      <c r="K20" s="42">
        <v>0.6712999999999999</v>
      </c>
      <c r="L20" s="187">
        <f t="shared" si="5"/>
        <v>0</v>
      </c>
      <c r="M20" s="185">
        <f t="shared" si="6"/>
        <v>0</v>
      </c>
      <c r="N20" s="42">
        <v>0.50660000000000005</v>
      </c>
      <c r="O20" s="187">
        <f t="shared" si="7"/>
        <v>0</v>
      </c>
      <c r="P20" s="185">
        <f t="shared" si="8"/>
        <v>0</v>
      </c>
      <c r="Q20" s="42">
        <v>0.55169999999999997</v>
      </c>
      <c r="R20" s="187">
        <f t="shared" si="9"/>
        <v>0</v>
      </c>
      <c r="S20" s="185">
        <f t="shared" si="10"/>
        <v>0</v>
      </c>
      <c r="T20" s="42">
        <v>0.43330000000000002</v>
      </c>
      <c r="U20" s="187">
        <f t="shared" si="11"/>
        <v>0</v>
      </c>
      <c r="V20" s="185">
        <f t="shared" si="12"/>
        <v>0</v>
      </c>
      <c r="W20" s="42">
        <v>0.40390000000000004</v>
      </c>
      <c r="X20" s="187">
        <f t="shared" si="13"/>
        <v>0</v>
      </c>
      <c r="Y20" s="185">
        <f t="shared" si="14"/>
        <v>0</v>
      </c>
      <c r="Z20" s="202">
        <f t="shared" si="15"/>
        <v>8672754.9915570356</v>
      </c>
      <c r="AA20" s="146"/>
    </row>
    <row r="21" spans="1:27" x14ac:dyDescent="0.35">
      <c r="A21" s="531" t="s">
        <v>40</v>
      </c>
      <c r="B21" s="532"/>
      <c r="C21" s="41">
        <v>743122.61298052466</v>
      </c>
      <c r="D21" s="185">
        <f t="shared" si="1"/>
        <v>8917471.3557662964</v>
      </c>
      <c r="E21" s="42">
        <v>0.92499999999999993</v>
      </c>
      <c r="F21" s="187">
        <f t="shared" si="0"/>
        <v>0</v>
      </c>
      <c r="G21" s="185">
        <f t="shared" si="2"/>
        <v>0</v>
      </c>
      <c r="H21" s="42">
        <v>0.59220000000000006</v>
      </c>
      <c r="I21" s="187">
        <f t="shared" si="3"/>
        <v>0</v>
      </c>
      <c r="J21" s="185">
        <f t="shared" si="4"/>
        <v>0</v>
      </c>
      <c r="K21" s="42">
        <v>0.67909999999999993</v>
      </c>
      <c r="L21" s="187">
        <f t="shared" si="5"/>
        <v>0</v>
      </c>
      <c r="M21" s="185">
        <f t="shared" si="6"/>
        <v>0</v>
      </c>
      <c r="N21" s="42">
        <v>0.51189999999999991</v>
      </c>
      <c r="O21" s="187">
        <f t="shared" si="7"/>
        <v>0</v>
      </c>
      <c r="P21" s="185">
        <f t="shared" si="8"/>
        <v>0</v>
      </c>
      <c r="Q21" s="42">
        <v>0.55640000000000001</v>
      </c>
      <c r="R21" s="187">
        <f t="shared" si="9"/>
        <v>0</v>
      </c>
      <c r="S21" s="185">
        <f t="shared" si="10"/>
        <v>0</v>
      </c>
      <c r="T21" s="42">
        <v>0.437</v>
      </c>
      <c r="U21" s="187">
        <f t="shared" si="11"/>
        <v>0</v>
      </c>
      <c r="V21" s="185">
        <f t="shared" si="12"/>
        <v>0</v>
      </c>
      <c r="W21" s="42">
        <v>0.40710000000000002</v>
      </c>
      <c r="X21" s="187">
        <f t="shared" si="13"/>
        <v>0</v>
      </c>
      <c r="Y21" s="185">
        <f t="shared" si="14"/>
        <v>0</v>
      </c>
      <c r="Z21" s="202">
        <f t="shared" si="15"/>
        <v>8917471.3557662964</v>
      </c>
      <c r="AA21" s="146"/>
    </row>
    <row r="22" spans="1:27" s="30" customFormat="1" ht="13.9" x14ac:dyDescent="0.4">
      <c r="A22" s="520" t="s">
        <v>320</v>
      </c>
      <c r="B22" s="521"/>
      <c r="C22" s="214"/>
      <c r="D22" s="186">
        <f>SUM(D13:D21)</f>
        <v>79174422.66935429</v>
      </c>
      <c r="E22" s="178"/>
      <c r="F22" s="188"/>
      <c r="G22" s="179">
        <f>SUM(G13:G21)</f>
        <v>0</v>
      </c>
      <c r="H22" s="178"/>
      <c r="I22" s="188"/>
      <c r="J22" s="179">
        <f>SUM(J13:J21)</f>
        <v>0</v>
      </c>
      <c r="K22" s="178"/>
      <c r="L22" s="188"/>
      <c r="M22" s="179">
        <f>SUM(M13:M21)</f>
        <v>0</v>
      </c>
      <c r="N22" s="178"/>
      <c r="O22" s="188"/>
      <c r="P22" s="179">
        <f>SUM(P13:P21)</f>
        <v>0</v>
      </c>
      <c r="Q22" s="178"/>
      <c r="R22" s="188"/>
      <c r="S22" s="179">
        <f>SUM(S13:S21)</f>
        <v>0</v>
      </c>
      <c r="T22" s="178"/>
      <c r="U22" s="188"/>
      <c r="V22" s="179">
        <f>SUM(V13:V21)</f>
        <v>0</v>
      </c>
      <c r="W22" s="178"/>
      <c r="X22" s="200"/>
      <c r="Y22" s="179">
        <f>SUM(Y13:Y21)</f>
        <v>0</v>
      </c>
      <c r="Z22" s="425">
        <f>D22+G22+J22+M22+P22+S22+V22+Y22</f>
        <v>79174422.66935429</v>
      </c>
    </row>
    <row r="23" spans="1:27" ht="13.9" thickBot="1" x14ac:dyDescent="0.4">
      <c r="A23" s="13"/>
      <c r="B23" s="14"/>
      <c r="C23" s="14"/>
      <c r="D23" s="14"/>
      <c r="E23" s="14"/>
      <c r="F23" s="14"/>
      <c r="G23" s="14"/>
      <c r="H23" s="14"/>
      <c r="I23" s="14"/>
      <c r="J23" s="14"/>
      <c r="K23" s="14"/>
      <c r="L23" s="14"/>
      <c r="M23" s="14"/>
      <c r="N23" s="14"/>
      <c r="O23" s="14"/>
      <c r="P23" s="14"/>
      <c r="Q23" s="14"/>
      <c r="R23" s="14"/>
      <c r="S23" s="14"/>
      <c r="T23" s="14"/>
      <c r="U23" s="14"/>
      <c r="V23" s="14"/>
      <c r="W23" s="14"/>
      <c r="X23" s="14"/>
      <c r="Y23" s="14"/>
      <c r="Z23" s="15"/>
    </row>
    <row r="24" spans="1:27" ht="14.25" thickBot="1" x14ac:dyDescent="0.45">
      <c r="A24" s="515" t="s">
        <v>319</v>
      </c>
      <c r="B24" s="516"/>
      <c r="C24" s="175">
        <f>Z22</f>
        <v>79174422.66935429</v>
      </c>
      <c r="D24" s="55"/>
      <c r="E24" s="107"/>
      <c r="F24" s="14"/>
      <c r="G24" s="14"/>
      <c r="H24" s="14"/>
      <c r="I24" s="14"/>
      <c r="J24" s="14"/>
      <c r="K24" s="14"/>
      <c r="L24" s="14"/>
      <c r="M24" s="14"/>
      <c r="N24" s="14"/>
      <c r="O24" s="14"/>
      <c r="P24" s="14"/>
      <c r="Q24" s="14"/>
      <c r="R24" s="14"/>
      <c r="S24" s="14"/>
      <c r="T24" s="14"/>
      <c r="U24" s="14"/>
      <c r="V24" s="32"/>
      <c r="W24" s="32"/>
      <c r="X24" s="32"/>
      <c r="Y24" s="32"/>
      <c r="Z24" s="15"/>
    </row>
    <row r="25" spans="1:27" x14ac:dyDescent="0.35">
      <c r="A25" s="13"/>
      <c r="B25" s="14"/>
      <c r="C25" s="14"/>
      <c r="D25" s="14"/>
      <c r="E25" s="14"/>
      <c r="F25" s="14"/>
      <c r="G25" s="14"/>
      <c r="H25" s="14"/>
      <c r="I25" s="14"/>
      <c r="J25" s="14"/>
      <c r="K25" s="43"/>
      <c r="L25" s="43"/>
      <c r="M25" s="14"/>
      <c r="N25" s="14"/>
      <c r="O25" s="14"/>
      <c r="P25" s="14"/>
      <c r="Q25" s="14"/>
      <c r="R25" s="14"/>
      <c r="S25" s="14"/>
      <c r="T25" s="14"/>
      <c r="U25" s="14"/>
      <c r="V25" s="14"/>
      <c r="W25" s="14"/>
      <c r="X25" s="14"/>
      <c r="Y25" s="14"/>
      <c r="Z25" s="15"/>
    </row>
    <row r="26" spans="1:27" ht="13.9" x14ac:dyDescent="0.4">
      <c r="A26" s="66" t="s">
        <v>49</v>
      </c>
      <c r="B26" s="63"/>
      <c r="C26" s="14"/>
      <c r="D26" s="14"/>
      <c r="E26" s="14"/>
      <c r="F26" s="14"/>
      <c r="G26" s="14"/>
      <c r="H26" s="14"/>
      <c r="I26" s="14"/>
      <c r="J26" s="14"/>
      <c r="K26" s="43"/>
      <c r="L26" s="43"/>
      <c r="M26" s="14"/>
      <c r="N26" s="14"/>
      <c r="O26" s="14"/>
      <c r="P26" s="14"/>
      <c r="Q26" s="14"/>
      <c r="R26" s="14"/>
      <c r="S26" s="14"/>
      <c r="T26" s="14"/>
      <c r="U26" s="14"/>
      <c r="V26" s="14"/>
      <c r="W26" s="14"/>
      <c r="X26" s="14"/>
      <c r="Y26" s="14"/>
      <c r="Z26" s="15"/>
    </row>
    <row r="27" spans="1:27" ht="13.9" x14ac:dyDescent="0.4">
      <c r="A27" s="69" t="s">
        <v>101</v>
      </c>
      <c r="B27" s="165">
        <f>+'Participating State'!B8</f>
        <v>0</v>
      </c>
      <c r="C27" s="14"/>
      <c r="D27" s="14"/>
      <c r="E27" s="14"/>
      <c r="F27" s="14"/>
      <c r="G27" s="14"/>
      <c r="H27" s="14"/>
      <c r="I27" s="14"/>
      <c r="J27" s="14"/>
      <c r="K27" s="43"/>
      <c r="L27" s="43"/>
      <c r="M27" s="14"/>
      <c r="N27" s="14"/>
      <c r="O27" s="14"/>
      <c r="P27" s="14"/>
      <c r="Q27" s="14"/>
      <c r="R27" s="14"/>
      <c r="S27" s="14"/>
      <c r="T27" s="14"/>
      <c r="U27" s="14"/>
      <c r="V27" s="14"/>
      <c r="W27" s="14"/>
      <c r="X27" s="14"/>
      <c r="Y27" s="14"/>
      <c r="Z27" s="15"/>
    </row>
    <row r="28" spans="1:27" ht="13.9" x14ac:dyDescent="0.4">
      <c r="A28" s="69" t="s">
        <v>46</v>
      </c>
      <c r="B28" s="165">
        <f>+'Participating State'!B9</f>
        <v>0</v>
      </c>
      <c r="C28" s="14"/>
      <c r="D28" s="14"/>
      <c r="E28" s="14"/>
      <c r="F28" s="14"/>
      <c r="G28" s="14"/>
      <c r="H28" s="14"/>
      <c r="I28" s="14"/>
      <c r="J28" s="14"/>
      <c r="K28" s="43"/>
      <c r="L28" s="43"/>
      <c r="M28" s="14"/>
      <c r="N28" s="14"/>
      <c r="O28" s="14"/>
      <c r="P28" s="14"/>
      <c r="Q28" s="14"/>
      <c r="R28" s="14"/>
      <c r="S28" s="14"/>
      <c r="T28" s="14"/>
      <c r="U28" s="14"/>
      <c r="V28" s="14"/>
      <c r="W28" s="14"/>
      <c r="X28" s="14"/>
      <c r="Y28" s="14"/>
      <c r="Z28" s="15"/>
    </row>
    <row r="29" spans="1:27" ht="13.9" x14ac:dyDescent="0.4">
      <c r="A29" s="69" t="s">
        <v>47</v>
      </c>
      <c r="B29" s="173">
        <f>B28-B27</f>
        <v>0</v>
      </c>
      <c r="C29" s="14"/>
      <c r="D29" s="14"/>
      <c r="E29" s="14"/>
      <c r="F29" s="14"/>
      <c r="G29" s="14"/>
      <c r="H29" s="14"/>
      <c r="I29" s="14"/>
      <c r="J29" s="14"/>
      <c r="K29" s="43"/>
      <c r="L29" s="43"/>
      <c r="M29" s="14"/>
      <c r="N29" s="14"/>
      <c r="O29" s="14"/>
      <c r="P29" s="14"/>
      <c r="Q29" s="14"/>
      <c r="R29" s="14"/>
      <c r="S29" s="14"/>
      <c r="T29" s="14"/>
      <c r="U29" s="14"/>
      <c r="V29" s="14"/>
      <c r="W29" s="14"/>
      <c r="X29" s="14"/>
      <c r="Y29" s="14"/>
      <c r="Z29" s="15"/>
    </row>
    <row r="30" spans="1:27" ht="13.9" x14ac:dyDescent="0.4">
      <c r="A30" s="69" t="s">
        <v>85</v>
      </c>
      <c r="B30" s="173">
        <f>IFERROR(B29/B27,0)</f>
        <v>0</v>
      </c>
      <c r="C30" s="14"/>
      <c r="D30" s="14"/>
      <c r="E30" s="14"/>
      <c r="F30" s="14"/>
      <c r="G30" s="14"/>
      <c r="H30" s="14"/>
      <c r="I30" s="14"/>
      <c r="J30" s="14"/>
      <c r="K30" s="43"/>
      <c r="L30" s="43"/>
      <c r="M30" s="14"/>
      <c r="N30" s="14"/>
      <c r="O30" s="14"/>
      <c r="P30" s="14"/>
      <c r="Q30" s="14"/>
      <c r="R30" s="14"/>
      <c r="S30" s="14"/>
      <c r="T30" s="14"/>
      <c r="U30" s="14"/>
      <c r="V30" s="14"/>
      <c r="W30" s="14"/>
      <c r="X30" s="14"/>
      <c r="Y30" s="14"/>
      <c r="Z30" s="15"/>
    </row>
    <row r="31" spans="1:27" ht="13.9" x14ac:dyDescent="0.4">
      <c r="A31" s="69" t="s">
        <v>48</v>
      </c>
      <c r="B31" s="173">
        <f>B30+1</f>
        <v>1</v>
      </c>
      <c r="C31" s="14"/>
      <c r="D31" s="14"/>
      <c r="E31" s="14"/>
      <c r="F31" s="14"/>
      <c r="G31" s="14"/>
      <c r="H31" s="14"/>
      <c r="I31" s="14"/>
      <c r="J31" s="14"/>
      <c r="K31" s="43"/>
      <c r="L31" s="43"/>
      <c r="M31" s="14"/>
      <c r="N31" s="14"/>
      <c r="O31" s="14"/>
      <c r="P31" s="14"/>
      <c r="Q31" s="14"/>
      <c r="R31" s="14"/>
      <c r="S31" s="14"/>
      <c r="T31" s="14"/>
      <c r="U31" s="14"/>
      <c r="V31" s="14"/>
      <c r="W31" s="14"/>
      <c r="X31" s="14"/>
      <c r="Y31" s="14"/>
      <c r="Z31" s="15"/>
    </row>
    <row r="32" spans="1:27" x14ac:dyDescent="0.35">
      <c r="A32" s="13"/>
      <c r="B32" s="14"/>
      <c r="C32" s="14"/>
      <c r="D32" s="14"/>
      <c r="E32" s="14"/>
      <c r="F32" s="14"/>
      <c r="G32" s="14"/>
      <c r="H32" s="14"/>
      <c r="I32" s="14"/>
      <c r="J32" s="14"/>
      <c r="K32" s="43"/>
      <c r="L32" s="43"/>
      <c r="M32" s="14"/>
      <c r="N32" s="14"/>
      <c r="O32" s="14"/>
      <c r="P32" s="14"/>
      <c r="Q32" s="14"/>
      <c r="R32" s="14"/>
      <c r="S32" s="14"/>
      <c r="T32" s="14"/>
      <c r="U32" s="14"/>
      <c r="V32" s="14"/>
      <c r="W32" s="14"/>
      <c r="X32" s="14"/>
      <c r="Y32" s="14"/>
      <c r="Z32" s="15"/>
    </row>
    <row r="33" spans="1:26" x14ac:dyDescent="0.35">
      <c r="A33" s="57" t="s">
        <v>27</v>
      </c>
      <c r="B33" s="14"/>
      <c r="C33" s="44">
        <v>0</v>
      </c>
      <c r="D33" s="14"/>
      <c r="E33" s="14"/>
      <c r="F33" s="14"/>
      <c r="G33" s="14"/>
      <c r="H33" s="14"/>
      <c r="I33" s="14"/>
      <c r="J33" s="14"/>
      <c r="K33" s="14"/>
      <c r="L33" s="14"/>
      <c r="M33" s="14"/>
      <c r="N33" s="14"/>
      <c r="O33" s="14"/>
      <c r="P33" s="14"/>
      <c r="Q33" s="14"/>
      <c r="R33" s="14"/>
      <c r="S33" s="14"/>
      <c r="T33" s="14"/>
      <c r="U33" s="14"/>
      <c r="V33" s="14"/>
      <c r="W33" s="14"/>
      <c r="X33" s="14"/>
      <c r="Y33" s="14"/>
      <c r="Z33" s="15"/>
    </row>
    <row r="34" spans="1:26" x14ac:dyDescent="0.35">
      <c r="A34" s="57" t="s">
        <v>28</v>
      </c>
      <c r="B34" s="14"/>
      <c r="C34" s="68">
        <v>0</v>
      </c>
      <c r="D34" s="14"/>
      <c r="E34" s="14"/>
      <c r="F34" s="14"/>
      <c r="G34" s="14"/>
      <c r="H34" s="14"/>
      <c r="I34" s="14"/>
      <c r="J34" s="14"/>
      <c r="K34" s="14"/>
      <c r="L34" s="14"/>
      <c r="M34" s="14"/>
      <c r="N34" s="14"/>
      <c r="O34" s="14"/>
      <c r="P34" s="14"/>
      <c r="Q34" s="14"/>
      <c r="R34" s="14"/>
      <c r="S34" s="14"/>
      <c r="T34" s="14"/>
      <c r="U34" s="14"/>
      <c r="V34" s="14"/>
      <c r="W34" s="14"/>
      <c r="X34" s="14"/>
      <c r="Y34" s="14"/>
      <c r="Z34" s="15"/>
    </row>
    <row r="35" spans="1:26" ht="13.9" thickBot="1" x14ac:dyDescent="0.4">
      <c r="A35" s="59" t="s">
        <v>103</v>
      </c>
      <c r="B35" s="37"/>
      <c r="C35" s="37"/>
      <c r="D35" s="37"/>
      <c r="E35" s="45">
        <v>0</v>
      </c>
      <c r="F35" s="37"/>
      <c r="G35" s="37"/>
      <c r="H35" s="45">
        <v>0</v>
      </c>
      <c r="I35" s="37"/>
      <c r="J35" s="37"/>
      <c r="K35" s="45">
        <v>0</v>
      </c>
      <c r="L35" s="37"/>
      <c r="M35" s="37"/>
      <c r="N35" s="45">
        <v>0</v>
      </c>
      <c r="O35" s="37"/>
      <c r="P35" s="37"/>
      <c r="Q35" s="45">
        <v>0</v>
      </c>
      <c r="R35" s="37"/>
      <c r="S35" s="37"/>
      <c r="T35" s="45">
        <v>0</v>
      </c>
      <c r="U35" s="37"/>
      <c r="V35" s="37"/>
      <c r="W35" s="45">
        <v>0</v>
      </c>
      <c r="X35" s="37"/>
      <c r="Y35" s="37"/>
      <c r="Z35" s="39"/>
    </row>
  </sheetData>
  <mergeCells count="29">
    <mergeCell ref="A1:Z1"/>
    <mergeCell ref="A3:Z3"/>
    <mergeCell ref="A24:B24"/>
    <mergeCell ref="A21:B21"/>
    <mergeCell ref="K11:M11"/>
    <mergeCell ref="N11:P11"/>
    <mergeCell ref="A20:B20"/>
    <mergeCell ref="A22:B22"/>
    <mergeCell ref="E11:G11"/>
    <mergeCell ref="H11:J11"/>
    <mergeCell ref="A15:B15"/>
    <mergeCell ref="A16:B16"/>
    <mergeCell ref="A13:B13"/>
    <mergeCell ref="A14:B14"/>
    <mergeCell ref="A18:B18"/>
    <mergeCell ref="A19:B19"/>
    <mergeCell ref="A17:B17"/>
    <mergeCell ref="T11:V11"/>
    <mergeCell ref="W11:Y11"/>
    <mergeCell ref="Q11:S11"/>
    <mergeCell ref="A6:Z6"/>
    <mergeCell ref="C8:D8"/>
    <mergeCell ref="E8:G8"/>
    <mergeCell ref="H8:J8"/>
    <mergeCell ref="K8:M8"/>
    <mergeCell ref="N8:P8"/>
    <mergeCell ref="Q8:S8"/>
    <mergeCell ref="T8:V8"/>
    <mergeCell ref="W8:Y8"/>
  </mergeCells>
  <pageMargins left="0.25" right="0.25" top="0.75" bottom="0.75" header="0.3" footer="0.3"/>
  <pageSetup paperSize="5" scale="37" fitToHeight="0" orientation="landscape" r:id="rId1"/>
  <headerFooter>
    <oddFooter>&amp;L&amp;F&amp;C&amp;A&amp;Rpage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28"/>
  <sheetViews>
    <sheetView zoomScale="85" zoomScaleNormal="85" workbookViewId="0">
      <selection activeCell="A3" sqref="A3:U3"/>
    </sheetView>
  </sheetViews>
  <sheetFormatPr defaultColWidth="9.1328125" defaultRowHeight="13.5" x14ac:dyDescent="0.35"/>
  <cols>
    <col min="1" max="1" width="46.86328125" style="12" customWidth="1"/>
    <col min="2" max="2" width="14.86328125" style="12" customWidth="1"/>
    <col min="3" max="3" width="18" style="12" bestFit="1" customWidth="1"/>
    <col min="4" max="4" width="18" style="12" customWidth="1"/>
    <col min="5" max="5" width="16.59765625" style="12" customWidth="1"/>
    <col min="6" max="6" width="12.59765625" style="12" customWidth="1"/>
    <col min="7" max="7" width="16.59765625" style="12" customWidth="1"/>
    <col min="8" max="8" width="12.59765625" style="12" customWidth="1"/>
    <col min="9" max="9" width="16.59765625" style="12" customWidth="1"/>
    <col min="10" max="10" width="17.3984375" style="12" customWidth="1"/>
    <col min="11" max="11" width="16.59765625" style="12" customWidth="1"/>
    <col min="12" max="12" width="12.59765625" style="12" customWidth="1"/>
    <col min="13" max="13" width="16.59765625" style="12" customWidth="1"/>
    <col min="14" max="14" width="12.59765625" style="12" customWidth="1"/>
    <col min="15" max="15" width="16.59765625" style="12" customWidth="1"/>
    <col min="16" max="16" width="12.59765625" style="12" customWidth="1"/>
    <col min="17" max="17" width="16.59765625" style="12" customWidth="1"/>
    <col min="18" max="18" width="14.3984375" style="12" bestFit="1" customWidth="1"/>
    <col min="19" max="16384" width="9.1328125" style="12"/>
  </cols>
  <sheetData>
    <row r="1" spans="1:26" ht="15" x14ac:dyDescent="0.4">
      <c r="A1" s="456" t="s">
        <v>429</v>
      </c>
      <c r="B1" s="456"/>
      <c r="C1" s="456"/>
      <c r="D1" s="456"/>
      <c r="E1" s="456"/>
      <c r="F1" s="456"/>
      <c r="G1" s="456"/>
      <c r="H1" s="456"/>
      <c r="I1" s="456"/>
      <c r="J1" s="456"/>
      <c r="K1" s="456"/>
      <c r="L1" s="456"/>
      <c r="M1" s="456"/>
      <c r="N1" s="456"/>
      <c r="O1" s="456"/>
      <c r="P1" s="456"/>
      <c r="Q1" s="456"/>
      <c r="R1" s="419"/>
      <c r="S1" s="419"/>
      <c r="T1" s="419"/>
      <c r="U1" s="419"/>
      <c r="V1" s="419"/>
      <c r="W1" s="419"/>
      <c r="X1" s="419"/>
      <c r="Y1" s="419"/>
      <c r="Z1" s="419"/>
    </row>
    <row r="3" spans="1:26" s="40" customFormat="1" ht="40.5" customHeight="1" x14ac:dyDescent="0.5">
      <c r="A3" s="524" t="s">
        <v>340</v>
      </c>
      <c r="B3" s="524"/>
      <c r="C3" s="524"/>
      <c r="D3" s="524"/>
      <c r="E3" s="524"/>
      <c r="F3" s="524"/>
      <c r="G3" s="524"/>
      <c r="H3" s="524"/>
      <c r="I3" s="524"/>
      <c r="J3" s="524"/>
      <c r="K3" s="524"/>
      <c r="L3" s="524"/>
      <c r="M3" s="524"/>
      <c r="N3" s="524"/>
      <c r="O3" s="524"/>
      <c r="P3" s="524"/>
      <c r="Q3" s="524"/>
      <c r="R3" s="52"/>
      <c r="S3" s="60"/>
      <c r="T3" s="60"/>
    </row>
    <row r="5" spans="1:26" ht="13.9" thickBot="1" x14ac:dyDescent="0.4"/>
    <row r="6" spans="1:26" ht="14.25" customHeight="1" x14ac:dyDescent="0.4">
      <c r="A6" s="525" t="s">
        <v>289</v>
      </c>
      <c r="B6" s="526"/>
      <c r="C6" s="526"/>
      <c r="D6" s="526"/>
      <c r="E6" s="526"/>
      <c r="F6" s="526"/>
      <c r="G6" s="526"/>
      <c r="H6" s="526"/>
      <c r="I6" s="526"/>
      <c r="J6" s="526"/>
      <c r="K6" s="526"/>
      <c r="L6" s="526"/>
      <c r="M6" s="526"/>
      <c r="N6" s="526"/>
      <c r="O6" s="526"/>
      <c r="P6" s="526"/>
      <c r="Q6" s="527"/>
      <c r="R6" s="108"/>
    </row>
    <row r="7" spans="1:26" x14ac:dyDescent="0.35">
      <c r="A7" s="13"/>
      <c r="B7" s="14"/>
      <c r="C7" s="14"/>
      <c r="D7" s="14"/>
      <c r="E7" s="14"/>
      <c r="F7" s="14"/>
      <c r="G7" s="14"/>
      <c r="H7" s="14"/>
      <c r="I7" s="14"/>
      <c r="J7" s="14"/>
      <c r="K7" s="14"/>
      <c r="L7" s="14"/>
      <c r="M7" s="14"/>
      <c r="N7" s="14"/>
      <c r="O7" s="14"/>
      <c r="P7" s="14"/>
      <c r="Q7" s="15"/>
      <c r="R7" s="13"/>
    </row>
    <row r="8" spans="1:26" ht="13.9" x14ac:dyDescent="0.4">
      <c r="A8" s="522"/>
      <c r="B8" s="535"/>
      <c r="C8" s="18"/>
      <c r="D8" s="528" t="s">
        <v>9</v>
      </c>
      <c r="E8" s="529"/>
      <c r="F8" s="528" t="s">
        <v>10</v>
      </c>
      <c r="G8" s="529"/>
      <c r="H8" s="528" t="s">
        <v>11</v>
      </c>
      <c r="I8" s="529"/>
      <c r="J8" s="528" t="s">
        <v>12</v>
      </c>
      <c r="K8" s="529"/>
      <c r="L8" s="528" t="s">
        <v>13</v>
      </c>
      <c r="M8" s="529"/>
      <c r="N8" s="528" t="s">
        <v>14</v>
      </c>
      <c r="O8" s="529"/>
      <c r="P8" s="528" t="s">
        <v>15</v>
      </c>
      <c r="Q8" s="530"/>
      <c r="R8" s="13"/>
    </row>
    <row r="9" spans="1:26" ht="15" hidden="1" customHeight="1" x14ac:dyDescent="0.4">
      <c r="A9" s="46"/>
      <c r="B9" s="47" t="s">
        <v>16</v>
      </c>
      <c r="C9" s="18" t="s">
        <v>17</v>
      </c>
      <c r="D9" s="17"/>
      <c r="E9" s="18"/>
      <c r="F9" s="17" t="s">
        <v>18</v>
      </c>
      <c r="G9" s="18"/>
      <c r="H9" s="17" t="s">
        <v>19</v>
      </c>
      <c r="I9" s="18"/>
      <c r="J9" s="17" t="s">
        <v>20</v>
      </c>
      <c r="K9" s="18"/>
      <c r="L9" s="17" t="s">
        <v>21</v>
      </c>
      <c r="M9" s="18"/>
      <c r="N9" s="17" t="s">
        <v>22</v>
      </c>
      <c r="O9" s="18"/>
      <c r="P9" s="17" t="s">
        <v>23</v>
      </c>
      <c r="Q9" s="15"/>
      <c r="R9" s="13"/>
    </row>
    <row r="10" spans="1:26" s="20" customFormat="1" ht="13.9" x14ac:dyDescent="0.4">
      <c r="A10" s="520"/>
      <c r="B10" s="521"/>
      <c r="C10" s="18"/>
      <c r="D10" s="181">
        <v>0</v>
      </c>
      <c r="E10" s="182">
        <v>249999</v>
      </c>
      <c r="F10" s="183">
        <v>250000</v>
      </c>
      <c r="G10" s="182">
        <v>399999</v>
      </c>
      <c r="H10" s="183">
        <v>400000</v>
      </c>
      <c r="I10" s="182">
        <v>899999</v>
      </c>
      <c r="J10" s="183">
        <v>900000</v>
      </c>
      <c r="K10" s="182">
        <v>1349999</v>
      </c>
      <c r="L10" s="183">
        <v>1350000</v>
      </c>
      <c r="M10" s="182">
        <v>1799999</v>
      </c>
      <c r="N10" s="183">
        <v>1800000</v>
      </c>
      <c r="O10" s="182">
        <v>3999999</v>
      </c>
      <c r="P10" s="183">
        <v>4000000</v>
      </c>
      <c r="Q10" s="184" t="s">
        <v>104</v>
      </c>
      <c r="R10" s="19"/>
    </row>
    <row r="11" spans="1:26" s="58" customFormat="1" ht="13.9" x14ac:dyDescent="0.4">
      <c r="A11" s="540" t="s">
        <v>44</v>
      </c>
      <c r="B11" s="541"/>
      <c r="C11" s="542"/>
      <c r="D11" s="517">
        <f>+IF('Participating State'!C7&gt;0,'Participating State'!$B$21,0)</f>
        <v>0</v>
      </c>
      <c r="E11" s="518"/>
      <c r="F11" s="517">
        <f>+IF('Participating State'!E7&gt;0,'Participating State'!$B$21,0)</f>
        <v>0</v>
      </c>
      <c r="G11" s="518"/>
      <c r="H11" s="517">
        <f>+IF('Participating State'!G7&gt;0,'Participating State'!$B$21,0)</f>
        <v>0</v>
      </c>
      <c r="I11" s="518"/>
      <c r="J11" s="517">
        <f>+IF('Participating State'!I7&gt;0,'Participating State'!$B$21,0)</f>
        <v>0</v>
      </c>
      <c r="K11" s="518"/>
      <c r="L11" s="517">
        <f>+IF('Participating State'!K7&gt;0,'Participating State'!$B$21,0)</f>
        <v>0</v>
      </c>
      <c r="M11" s="518"/>
      <c r="N11" s="517">
        <f>+IF('Participating State'!M7&gt;0,'Participating State'!$B$21,0)</f>
        <v>0</v>
      </c>
      <c r="O11" s="518"/>
      <c r="P11" s="536">
        <f>+IF('Participating State'!O7&gt;0,'Participating State'!$B$21,0)</f>
        <v>0</v>
      </c>
      <c r="Q11" s="537"/>
      <c r="R11" s="110"/>
    </row>
    <row r="12" spans="1:26" s="11" customFormat="1" ht="23.65" x14ac:dyDescent="0.4">
      <c r="A12" s="538"/>
      <c r="B12" s="539"/>
      <c r="C12" s="18"/>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28" t="s">
        <v>232</v>
      </c>
      <c r="R12" s="111"/>
    </row>
    <row r="13" spans="1:26" ht="13.9" x14ac:dyDescent="0.4">
      <c r="A13" s="522" t="s">
        <v>42</v>
      </c>
      <c r="B13" s="535"/>
      <c r="C13" s="523"/>
      <c r="D13" s="50">
        <v>111</v>
      </c>
      <c r="E13" s="192">
        <f>(D$11*B23)*D13</f>
        <v>0</v>
      </c>
      <c r="F13" s="29">
        <v>111</v>
      </c>
      <c r="G13" s="192">
        <f>(F13*B23)*F$11</f>
        <v>0</v>
      </c>
      <c r="H13" s="29">
        <v>111</v>
      </c>
      <c r="I13" s="192">
        <f>(H13*B23)*H$11</f>
        <v>0</v>
      </c>
      <c r="J13" s="29">
        <v>111</v>
      </c>
      <c r="K13" s="192">
        <f>(J13*B23)*J$11</f>
        <v>0</v>
      </c>
      <c r="L13" s="29">
        <v>111</v>
      </c>
      <c r="M13" s="192">
        <f>(L13*B23)*L$11</f>
        <v>0</v>
      </c>
      <c r="N13" s="29">
        <v>111</v>
      </c>
      <c r="O13" s="192">
        <f>(N13*B23)*N$11</f>
        <v>0</v>
      </c>
      <c r="P13" s="29">
        <v>111</v>
      </c>
      <c r="Q13" s="193">
        <f>(P13*B23)*P$11</f>
        <v>0</v>
      </c>
      <c r="R13" s="13"/>
      <c r="S13" s="11"/>
    </row>
    <row r="14" spans="1:26" s="30" customFormat="1" ht="13.9" x14ac:dyDescent="0.4">
      <c r="A14" s="520" t="s">
        <v>321</v>
      </c>
      <c r="B14" s="521"/>
      <c r="C14" s="543"/>
      <c r="D14" s="215"/>
      <c r="E14" s="194">
        <f>SUM(E13:E13)</f>
        <v>0</v>
      </c>
      <c r="F14" s="178"/>
      <c r="G14" s="179">
        <f>SUM(G13:G13)</f>
        <v>0</v>
      </c>
      <c r="H14" s="178"/>
      <c r="I14" s="179">
        <f>SUM(I13:I13)</f>
        <v>0</v>
      </c>
      <c r="J14" s="178"/>
      <c r="K14" s="179">
        <f>SUM(K13:K13)</f>
        <v>0</v>
      </c>
      <c r="L14" s="178"/>
      <c r="M14" s="179">
        <f>SUM(M13:M13)</f>
        <v>0</v>
      </c>
      <c r="N14" s="178"/>
      <c r="O14" s="179">
        <f>SUM(O13:O13)</f>
        <v>0</v>
      </c>
      <c r="P14" s="178"/>
      <c r="Q14" s="180">
        <f>SUM(Q13:Q13)</f>
        <v>0</v>
      </c>
      <c r="R14" s="112"/>
    </row>
    <row r="15" spans="1:26" ht="13.9" thickBot="1" x14ac:dyDescent="0.4">
      <c r="A15" s="13"/>
      <c r="B15" s="14"/>
      <c r="C15" s="106"/>
      <c r="D15" s="106"/>
      <c r="E15" s="14"/>
      <c r="F15" s="14"/>
      <c r="G15" s="14"/>
      <c r="H15" s="14"/>
      <c r="I15" s="14"/>
      <c r="J15" s="14"/>
      <c r="K15" s="14"/>
      <c r="L15" s="14"/>
      <c r="M15" s="14"/>
      <c r="N15" s="14"/>
      <c r="O15" s="14"/>
      <c r="P15" s="14"/>
      <c r="Q15" s="15"/>
      <c r="R15" s="13"/>
    </row>
    <row r="16" spans="1:26" ht="14.25" thickBot="1" x14ac:dyDescent="0.45">
      <c r="A16" s="515" t="s">
        <v>322</v>
      </c>
      <c r="B16" s="516"/>
      <c r="C16" s="175">
        <f>SUM(E14:Q14)</f>
        <v>0</v>
      </c>
      <c r="D16" s="64"/>
      <c r="E16" s="31"/>
      <c r="F16" s="14"/>
      <c r="G16" s="14"/>
      <c r="H16" s="14"/>
      <c r="I16" s="14"/>
      <c r="J16" s="14"/>
      <c r="K16" s="14"/>
      <c r="L16" s="14"/>
      <c r="M16" s="14"/>
      <c r="N16" s="14"/>
      <c r="O16" s="14"/>
      <c r="P16" s="14"/>
      <c r="Q16" s="15"/>
      <c r="R16" s="13"/>
    </row>
    <row r="17" spans="1:18" x14ac:dyDescent="0.35">
      <c r="A17" s="13"/>
      <c r="B17" s="14"/>
      <c r="C17" s="14"/>
      <c r="D17" s="14"/>
      <c r="E17" s="14"/>
      <c r="F17" s="14"/>
      <c r="G17" s="14"/>
      <c r="H17" s="14"/>
      <c r="I17" s="14"/>
      <c r="J17" s="14"/>
      <c r="K17" s="14"/>
      <c r="L17" s="14"/>
      <c r="M17" s="14"/>
      <c r="N17" s="14"/>
      <c r="O17" s="14"/>
      <c r="P17" s="14"/>
      <c r="Q17" s="15"/>
      <c r="R17" s="13"/>
    </row>
    <row r="18" spans="1:18" ht="13.9" x14ac:dyDescent="0.4">
      <c r="A18" s="66" t="s">
        <v>49</v>
      </c>
      <c r="B18" s="63"/>
      <c r="C18" s="14"/>
      <c r="D18" s="14"/>
      <c r="E18" s="14"/>
      <c r="F18" s="14"/>
      <c r="G18" s="14"/>
      <c r="H18" s="14"/>
      <c r="I18" s="14"/>
      <c r="J18" s="14"/>
      <c r="K18" s="14"/>
      <c r="L18" s="14"/>
      <c r="M18" s="14"/>
      <c r="N18" s="14"/>
      <c r="O18" s="14"/>
      <c r="P18" s="14"/>
      <c r="Q18" s="15"/>
      <c r="R18" s="13"/>
    </row>
    <row r="19" spans="1:18" ht="13.9" x14ac:dyDescent="0.4">
      <c r="A19" s="69" t="s">
        <v>101</v>
      </c>
      <c r="B19" s="165">
        <f>+'Participating State'!B8</f>
        <v>0</v>
      </c>
      <c r="C19" s="14"/>
      <c r="D19" s="14"/>
      <c r="E19" s="14"/>
      <c r="F19" s="14"/>
      <c r="G19" s="14"/>
      <c r="H19" s="14"/>
      <c r="I19" s="14"/>
      <c r="J19" s="14"/>
      <c r="K19" s="14"/>
      <c r="L19" s="14"/>
      <c r="M19" s="14"/>
      <c r="N19" s="14"/>
      <c r="O19" s="14"/>
      <c r="P19" s="14"/>
      <c r="Q19" s="15"/>
      <c r="R19" s="13"/>
    </row>
    <row r="20" spans="1:18" ht="13.9" x14ac:dyDescent="0.4">
      <c r="A20" s="69" t="s">
        <v>46</v>
      </c>
      <c r="B20" s="165">
        <f>+'Participating State'!B9</f>
        <v>0</v>
      </c>
      <c r="C20" s="14"/>
      <c r="D20" s="14"/>
      <c r="E20" s="14"/>
      <c r="F20" s="14"/>
      <c r="G20" s="14"/>
      <c r="H20" s="14"/>
      <c r="I20" s="14"/>
      <c r="J20" s="14"/>
      <c r="K20" s="14"/>
      <c r="L20" s="14"/>
      <c r="M20" s="14"/>
      <c r="N20" s="14"/>
      <c r="O20" s="14"/>
      <c r="P20" s="14"/>
      <c r="Q20" s="15"/>
      <c r="R20" s="13"/>
    </row>
    <row r="21" spans="1:18" ht="13.9" x14ac:dyDescent="0.4">
      <c r="A21" s="69" t="s">
        <v>47</v>
      </c>
      <c r="B21" s="173">
        <f>B20-B19</f>
        <v>0</v>
      </c>
      <c r="C21" s="14"/>
      <c r="D21" s="14"/>
      <c r="E21" s="14"/>
      <c r="F21" s="14"/>
      <c r="G21" s="14"/>
      <c r="H21" s="14"/>
      <c r="I21" s="14"/>
      <c r="J21" s="14"/>
      <c r="K21" s="14"/>
      <c r="L21" s="14"/>
      <c r="M21" s="14"/>
      <c r="N21" s="14"/>
      <c r="O21" s="14"/>
      <c r="P21" s="14"/>
      <c r="Q21" s="15"/>
      <c r="R21" s="13"/>
    </row>
    <row r="22" spans="1:18" ht="13.9" x14ac:dyDescent="0.4">
      <c r="A22" s="69" t="s">
        <v>85</v>
      </c>
      <c r="B22" s="173">
        <f>IFERROR(B21/B19,0)</f>
        <v>0</v>
      </c>
      <c r="C22" s="14"/>
      <c r="D22" s="14"/>
      <c r="E22" s="14"/>
      <c r="F22" s="14"/>
      <c r="G22" s="14"/>
      <c r="H22" s="14"/>
      <c r="I22" s="14"/>
      <c r="J22" s="14"/>
      <c r="K22" s="14"/>
      <c r="L22" s="14"/>
      <c r="M22" s="14"/>
      <c r="N22" s="14"/>
      <c r="O22" s="14"/>
      <c r="P22" s="14"/>
      <c r="Q22" s="15"/>
      <c r="R22" s="13"/>
    </row>
    <row r="23" spans="1:18" ht="13.9" x14ac:dyDescent="0.4">
      <c r="A23" s="69" t="s">
        <v>48</v>
      </c>
      <c r="B23" s="173">
        <f>B22+1</f>
        <v>1</v>
      </c>
      <c r="C23" s="14"/>
      <c r="D23" s="14"/>
      <c r="E23" s="14"/>
      <c r="F23" s="14"/>
      <c r="G23" s="14"/>
      <c r="H23" s="14"/>
      <c r="I23" s="14"/>
      <c r="J23" s="14"/>
      <c r="K23" s="14"/>
      <c r="L23" s="14"/>
      <c r="M23" s="14"/>
      <c r="N23" s="14"/>
      <c r="O23" s="14"/>
      <c r="P23" s="14"/>
      <c r="Q23" s="15"/>
      <c r="R23" s="13"/>
    </row>
    <row r="24" spans="1:18" x14ac:dyDescent="0.35">
      <c r="A24" s="13"/>
      <c r="B24" s="14"/>
      <c r="C24" s="14"/>
      <c r="D24" s="14"/>
      <c r="E24" s="14"/>
      <c r="F24" s="14"/>
      <c r="G24" s="14"/>
      <c r="H24" s="14"/>
      <c r="I24" s="14"/>
      <c r="J24" s="14"/>
      <c r="K24" s="14"/>
      <c r="L24" s="14"/>
      <c r="M24" s="14"/>
      <c r="N24" s="14"/>
      <c r="O24" s="14"/>
      <c r="P24" s="14"/>
      <c r="Q24" s="15"/>
      <c r="R24" s="13"/>
    </row>
    <row r="25" spans="1:18" x14ac:dyDescent="0.35">
      <c r="A25" s="104" t="s">
        <v>43</v>
      </c>
      <c r="B25" s="14"/>
      <c r="C25" s="51">
        <v>0</v>
      </c>
      <c r="D25" s="14"/>
      <c r="E25" s="14"/>
      <c r="F25" s="14"/>
      <c r="G25" s="14"/>
      <c r="H25" s="14"/>
      <c r="I25" s="14"/>
      <c r="J25" s="14"/>
      <c r="K25" s="14"/>
      <c r="L25" s="14"/>
      <c r="M25" s="14"/>
      <c r="N25" s="14"/>
      <c r="O25" s="14"/>
      <c r="P25" s="14"/>
      <c r="Q25" s="15"/>
      <c r="R25" s="13"/>
    </row>
    <row r="26" spans="1:18" ht="13.9" thickBot="1" x14ac:dyDescent="0.4">
      <c r="A26" s="59" t="s">
        <v>103</v>
      </c>
      <c r="B26" s="37"/>
      <c r="C26" s="37"/>
      <c r="D26" s="38">
        <v>0</v>
      </c>
      <c r="E26" s="37"/>
      <c r="F26" s="38">
        <v>0</v>
      </c>
      <c r="G26" s="37"/>
      <c r="H26" s="38">
        <v>0</v>
      </c>
      <c r="I26" s="37"/>
      <c r="J26" s="38">
        <v>0</v>
      </c>
      <c r="K26" s="37"/>
      <c r="L26" s="38">
        <v>0</v>
      </c>
      <c r="M26" s="37"/>
      <c r="N26" s="38">
        <v>0</v>
      </c>
      <c r="O26" s="37"/>
      <c r="P26" s="38">
        <v>0</v>
      </c>
      <c r="Q26" s="39"/>
      <c r="R26" s="13"/>
    </row>
    <row r="28" spans="1:18" ht="60.75" customHeight="1" x14ac:dyDescent="0.35">
      <c r="A28" s="544" t="s">
        <v>413</v>
      </c>
      <c r="B28" s="544"/>
      <c r="C28" s="544"/>
      <c r="D28" s="544"/>
      <c r="E28" s="544"/>
      <c r="F28" s="544"/>
      <c r="G28" s="544"/>
      <c r="H28" s="544"/>
      <c r="I28" s="544"/>
      <c r="J28" s="544"/>
      <c r="K28" s="544"/>
      <c r="L28" s="544"/>
      <c r="M28" s="544"/>
      <c r="N28" s="544"/>
      <c r="O28" s="544"/>
      <c r="P28" s="544"/>
      <c r="Q28" s="544"/>
      <c r="R28" s="109"/>
    </row>
  </sheetData>
  <mergeCells count="25">
    <mergeCell ref="A1:Q1"/>
    <mergeCell ref="A14:C14"/>
    <mergeCell ref="D11:E11"/>
    <mergeCell ref="A28:Q28"/>
    <mergeCell ref="A6:Q6"/>
    <mergeCell ref="A3:Q3"/>
    <mergeCell ref="A8:B8"/>
    <mergeCell ref="F8:G8"/>
    <mergeCell ref="H8:I8"/>
    <mergeCell ref="J8:K8"/>
    <mergeCell ref="L8:M8"/>
    <mergeCell ref="N8:O8"/>
    <mergeCell ref="P8:Q8"/>
    <mergeCell ref="D8:E8"/>
    <mergeCell ref="A10:B10"/>
    <mergeCell ref="F11:G11"/>
    <mergeCell ref="A16:B16"/>
    <mergeCell ref="A13:C13"/>
    <mergeCell ref="L11:M11"/>
    <mergeCell ref="N11:O11"/>
    <mergeCell ref="P11:Q11"/>
    <mergeCell ref="A12:B12"/>
    <mergeCell ref="H11:I11"/>
    <mergeCell ref="J11:K11"/>
    <mergeCell ref="A11:C11"/>
  </mergeCells>
  <pageMargins left="0.25" right="0.25" top="0.75" bottom="0.75" header="0.3" footer="0.3"/>
  <pageSetup paperSize="5" scale="59" fitToHeight="0" orientation="landscape" r:id="rId1"/>
  <headerFooter>
    <oddFooter>&amp;L&amp;F&amp;C&amp;A&amp;Rpage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37"/>
  <sheetViews>
    <sheetView topLeftCell="B1" zoomScale="85" zoomScaleNormal="85" workbookViewId="0">
      <selection activeCell="A3" sqref="A3:U3"/>
    </sheetView>
  </sheetViews>
  <sheetFormatPr defaultColWidth="9.1328125" defaultRowHeight="13.5" x14ac:dyDescent="0.35"/>
  <cols>
    <col min="1" max="1" width="63.3984375" style="12" customWidth="1"/>
    <col min="2" max="2" width="15" style="12" customWidth="1"/>
    <col min="3" max="3" width="18.3984375" style="12" bestFit="1" customWidth="1"/>
    <col min="4" max="4" width="18.3984375" style="12" customWidth="1"/>
    <col min="5" max="5" width="16.59765625" style="12" customWidth="1"/>
    <col min="6" max="6" width="15.3984375" style="12" bestFit="1" customWidth="1"/>
    <col min="7" max="7" width="16.59765625" style="12" customWidth="1"/>
    <col min="8" max="8" width="16.1328125" style="12" bestFit="1" customWidth="1"/>
    <col min="9" max="9" width="19.1328125" style="12" bestFit="1" customWidth="1"/>
    <col min="10" max="10" width="18" style="12" bestFit="1" customWidth="1"/>
    <col min="11" max="11" width="16.59765625" style="12" customWidth="1"/>
    <col min="12" max="12" width="18" style="12" customWidth="1"/>
    <col min="13" max="13" width="16.59765625" style="12" customWidth="1"/>
    <col min="14" max="14" width="18" style="12" bestFit="1" customWidth="1"/>
    <col min="15" max="18" width="16.59765625" style="12" customWidth="1"/>
    <col min="19" max="19" width="14.3984375" style="12" bestFit="1" customWidth="1"/>
    <col min="20" max="16384" width="9.1328125" style="12"/>
  </cols>
  <sheetData>
    <row r="1" spans="1:21" ht="15" x14ac:dyDescent="0.4">
      <c r="A1" s="456" t="s">
        <v>429</v>
      </c>
      <c r="B1" s="456"/>
      <c r="C1" s="456"/>
      <c r="D1" s="456"/>
      <c r="E1" s="456"/>
      <c r="F1" s="456"/>
      <c r="G1" s="456"/>
      <c r="H1" s="456"/>
      <c r="I1" s="456"/>
      <c r="J1" s="456"/>
      <c r="K1" s="456"/>
      <c r="L1" s="456"/>
      <c r="M1" s="456"/>
      <c r="N1" s="456"/>
      <c r="O1" s="456"/>
      <c r="P1" s="456"/>
      <c r="Q1" s="456"/>
      <c r="R1" s="456"/>
    </row>
    <row r="3" spans="1:21" ht="36.75" customHeight="1" x14ac:dyDescent="0.5">
      <c r="A3" s="524" t="s">
        <v>341</v>
      </c>
      <c r="B3" s="524"/>
      <c r="C3" s="524"/>
      <c r="D3" s="524"/>
      <c r="E3" s="524"/>
      <c r="F3" s="524"/>
      <c r="G3" s="524"/>
      <c r="H3" s="524"/>
      <c r="I3" s="524"/>
      <c r="J3" s="524"/>
      <c r="K3" s="524"/>
      <c r="L3" s="524"/>
      <c r="M3" s="524"/>
      <c r="N3" s="524"/>
      <c r="O3" s="524"/>
      <c r="P3" s="524"/>
      <c r="Q3" s="524"/>
      <c r="R3" s="524"/>
      <c r="S3" s="52"/>
      <c r="T3" s="52"/>
      <c r="U3" s="52"/>
    </row>
    <row r="5" spans="1:21" ht="13.9" thickBot="1" x14ac:dyDescent="0.4"/>
    <row r="6" spans="1:21" ht="14.25" customHeight="1" x14ac:dyDescent="0.4">
      <c r="A6" s="525" t="s">
        <v>239</v>
      </c>
      <c r="B6" s="526"/>
      <c r="C6" s="526"/>
      <c r="D6" s="526"/>
      <c r="E6" s="526"/>
      <c r="F6" s="526"/>
      <c r="G6" s="526"/>
      <c r="H6" s="526"/>
      <c r="I6" s="526"/>
      <c r="J6" s="526"/>
      <c r="K6" s="526"/>
      <c r="L6" s="526"/>
      <c r="M6" s="526"/>
      <c r="N6" s="526"/>
      <c r="O6" s="526"/>
      <c r="P6" s="526"/>
      <c r="Q6" s="526"/>
      <c r="R6" s="527"/>
    </row>
    <row r="7" spans="1:21" x14ac:dyDescent="0.35">
      <c r="A7" s="13"/>
      <c r="B7" s="14"/>
      <c r="C7" s="14"/>
      <c r="D7" s="14"/>
      <c r="E7" s="14"/>
      <c r="F7" s="14"/>
      <c r="G7" s="14"/>
      <c r="H7" s="14"/>
      <c r="I7" s="14"/>
      <c r="J7" s="14"/>
      <c r="K7" s="14"/>
      <c r="L7" s="14"/>
      <c r="M7" s="14"/>
      <c r="N7" s="14"/>
      <c r="O7" s="14"/>
      <c r="P7" s="14"/>
      <c r="Q7" s="14"/>
      <c r="R7" s="15"/>
    </row>
    <row r="8" spans="1:21" ht="13.9" x14ac:dyDescent="0.4">
      <c r="A8" s="13"/>
      <c r="B8" s="14"/>
      <c r="C8" s="14"/>
      <c r="D8" s="528" t="s">
        <v>9</v>
      </c>
      <c r="E8" s="529"/>
      <c r="F8" s="528" t="s">
        <v>10</v>
      </c>
      <c r="G8" s="529"/>
      <c r="H8" s="528" t="s">
        <v>11</v>
      </c>
      <c r="I8" s="529"/>
      <c r="J8" s="528" t="s">
        <v>12</v>
      </c>
      <c r="K8" s="529"/>
      <c r="L8" s="528" t="s">
        <v>13</v>
      </c>
      <c r="M8" s="529"/>
      <c r="N8" s="528" t="s">
        <v>14</v>
      </c>
      <c r="O8" s="529"/>
      <c r="P8" s="528" t="s">
        <v>15</v>
      </c>
      <c r="Q8" s="530"/>
      <c r="R8" s="156" t="s">
        <v>205</v>
      </c>
    </row>
    <row r="9" spans="1:21" ht="15" hidden="1" customHeight="1" x14ac:dyDescent="0.4">
      <c r="A9" s="46"/>
      <c r="B9" s="47" t="s">
        <v>16</v>
      </c>
      <c r="C9" s="17"/>
      <c r="D9" s="17"/>
      <c r="E9" s="18"/>
      <c r="F9" s="17" t="s">
        <v>18</v>
      </c>
      <c r="G9" s="18"/>
      <c r="H9" s="17" t="s">
        <v>19</v>
      </c>
      <c r="I9" s="18"/>
      <c r="J9" s="17" t="s">
        <v>20</v>
      </c>
      <c r="K9" s="18"/>
      <c r="L9" s="17" t="s">
        <v>21</v>
      </c>
      <c r="M9" s="18"/>
      <c r="N9" s="17" t="s">
        <v>22</v>
      </c>
      <c r="O9" s="18"/>
      <c r="P9" s="17" t="s">
        <v>23</v>
      </c>
      <c r="Q9" s="15"/>
      <c r="R9" s="15"/>
    </row>
    <row r="10" spans="1:21" s="20" customFormat="1" ht="13.9" x14ac:dyDescent="0.4">
      <c r="A10" s="520" t="s">
        <v>105</v>
      </c>
      <c r="B10" s="521"/>
      <c r="C10" s="521"/>
      <c r="D10" s="181">
        <v>0</v>
      </c>
      <c r="E10" s="182">
        <v>249999</v>
      </c>
      <c r="F10" s="183">
        <v>250000</v>
      </c>
      <c r="G10" s="182">
        <v>399999</v>
      </c>
      <c r="H10" s="183">
        <v>400000</v>
      </c>
      <c r="I10" s="182">
        <v>899999</v>
      </c>
      <c r="J10" s="183">
        <v>900000</v>
      </c>
      <c r="K10" s="182">
        <v>1349999</v>
      </c>
      <c r="L10" s="183">
        <v>1350000</v>
      </c>
      <c r="M10" s="182">
        <v>1799999</v>
      </c>
      <c r="N10" s="183">
        <v>1800000</v>
      </c>
      <c r="O10" s="182">
        <v>3999999</v>
      </c>
      <c r="P10" s="183">
        <v>4000000</v>
      </c>
      <c r="Q10" s="184" t="s">
        <v>104</v>
      </c>
      <c r="R10" s="191"/>
      <c r="S10" s="12"/>
    </row>
    <row r="11" spans="1:21" s="23" customFormat="1" ht="13.9" x14ac:dyDescent="0.4">
      <c r="A11" s="522" t="s">
        <v>45</v>
      </c>
      <c r="B11" s="535"/>
      <c r="C11" s="535"/>
      <c r="D11" s="517">
        <f>+IF('Participating State'!C7&gt;0,'Participating State'!$B$22,0)</f>
        <v>0</v>
      </c>
      <c r="E11" s="518"/>
      <c r="F11" s="517">
        <f>+IF('Participating State'!E7&gt;0,'Participating State'!$B$22,0)</f>
        <v>0</v>
      </c>
      <c r="G11" s="518"/>
      <c r="H11" s="517">
        <f>+IF('Participating State'!G7&gt;0,'Participating State'!$B$22,0)</f>
        <v>0</v>
      </c>
      <c r="I11" s="518"/>
      <c r="J11" s="517">
        <f>+IF('Participating State'!I7&gt;0,'Participating State'!$B$22,0)</f>
        <v>0</v>
      </c>
      <c r="K11" s="518"/>
      <c r="L11" s="517">
        <f>+IF('Participating State'!K7&gt;0,'Participating State'!$B$22,0)</f>
        <v>0</v>
      </c>
      <c r="M11" s="518"/>
      <c r="N11" s="517">
        <f>+IF('Participating State'!M7&gt;0,'Participating State'!$B$22,0)</f>
        <v>0</v>
      </c>
      <c r="O11" s="518"/>
      <c r="P11" s="536">
        <f>+IF('Participating State'!O7&gt;0,'Participating State'!$B$22,0)</f>
        <v>0</v>
      </c>
      <c r="Q11" s="537"/>
      <c r="R11" s="201"/>
      <c r="S11" s="12"/>
    </row>
    <row r="12" spans="1:21" s="11" customFormat="1" ht="23.65" x14ac:dyDescent="0.4">
      <c r="A12" s="550" t="s">
        <v>30</v>
      </c>
      <c r="B12" s="551"/>
      <c r="C12" s="551"/>
      <c r="D12" s="48" t="s">
        <v>41</v>
      </c>
      <c r="E12" s="49" t="s">
        <v>232</v>
      </c>
      <c r="F12" s="48" t="s">
        <v>41</v>
      </c>
      <c r="G12" s="49" t="s">
        <v>232</v>
      </c>
      <c r="H12" s="48" t="s">
        <v>41</v>
      </c>
      <c r="I12" s="49" t="s">
        <v>232</v>
      </c>
      <c r="J12" s="48" t="s">
        <v>41</v>
      </c>
      <c r="K12" s="49" t="s">
        <v>232</v>
      </c>
      <c r="L12" s="48" t="s">
        <v>41</v>
      </c>
      <c r="M12" s="49" t="s">
        <v>232</v>
      </c>
      <c r="N12" s="48" t="s">
        <v>41</v>
      </c>
      <c r="O12" s="49" t="s">
        <v>232</v>
      </c>
      <c r="P12" s="48" t="s">
        <v>41</v>
      </c>
      <c r="Q12" s="28" t="s">
        <v>232</v>
      </c>
      <c r="R12" s="28" t="s">
        <v>217</v>
      </c>
      <c r="S12" s="12"/>
    </row>
    <row r="13" spans="1:21" x14ac:dyDescent="0.35">
      <c r="A13" s="546" t="s">
        <v>32</v>
      </c>
      <c r="B13" s="547"/>
      <c r="C13" s="547"/>
      <c r="D13" s="113">
        <v>113.22</v>
      </c>
      <c r="E13" s="192">
        <f t="shared" ref="E13:E21" si="0">(D13*$B$31)*D$11</f>
        <v>0</v>
      </c>
      <c r="F13" s="113">
        <v>113.22</v>
      </c>
      <c r="G13" s="192">
        <f t="shared" ref="G13:G21" si="1">(F13*$B$31)*F$11</f>
        <v>0</v>
      </c>
      <c r="H13" s="113">
        <v>113.22</v>
      </c>
      <c r="I13" s="192">
        <f t="shared" ref="I13:I21" si="2">(H13*$B$31)*H$11</f>
        <v>0</v>
      </c>
      <c r="J13" s="113">
        <v>113.22</v>
      </c>
      <c r="K13" s="192">
        <f t="shared" ref="K13:K21" si="3">(J13*$B$31)*J$11</f>
        <v>0</v>
      </c>
      <c r="L13" s="113">
        <v>113.22</v>
      </c>
      <c r="M13" s="192">
        <f t="shared" ref="M13:M21" si="4">(L13*$B$31)*L$11</f>
        <v>0</v>
      </c>
      <c r="N13" s="113">
        <v>113.22</v>
      </c>
      <c r="O13" s="192">
        <f t="shared" ref="O13:O21" si="5">(N13*$B$31)*N$11</f>
        <v>0</v>
      </c>
      <c r="P13" s="113">
        <v>113.22</v>
      </c>
      <c r="Q13" s="192">
        <f t="shared" ref="Q13:Q21" si="6">(P13*$B$31)*P$11</f>
        <v>0</v>
      </c>
      <c r="R13" s="202">
        <f>E13+G13+I13+K13+M13+O13+Q13</f>
        <v>0</v>
      </c>
      <c r="T13" s="11"/>
    </row>
    <row r="14" spans="1:21" x14ac:dyDescent="0.35">
      <c r="A14" s="546" t="s">
        <v>33</v>
      </c>
      <c r="B14" s="547"/>
      <c r="C14" s="547"/>
      <c r="D14" s="29">
        <v>115.48440000000001</v>
      </c>
      <c r="E14" s="192">
        <f t="shared" si="0"/>
        <v>0</v>
      </c>
      <c r="F14" s="29">
        <v>115.48440000000001</v>
      </c>
      <c r="G14" s="192">
        <f t="shared" si="1"/>
        <v>0</v>
      </c>
      <c r="H14" s="29">
        <v>115.48440000000001</v>
      </c>
      <c r="I14" s="192">
        <f t="shared" si="2"/>
        <v>0</v>
      </c>
      <c r="J14" s="29">
        <v>115.48440000000001</v>
      </c>
      <c r="K14" s="192">
        <f t="shared" si="3"/>
        <v>0</v>
      </c>
      <c r="L14" s="29">
        <v>115.48440000000001</v>
      </c>
      <c r="M14" s="192">
        <f t="shared" si="4"/>
        <v>0</v>
      </c>
      <c r="N14" s="29">
        <v>115.48440000000001</v>
      </c>
      <c r="O14" s="192">
        <f t="shared" si="5"/>
        <v>0</v>
      </c>
      <c r="P14" s="29">
        <v>115.48440000000001</v>
      </c>
      <c r="Q14" s="192">
        <f t="shared" si="6"/>
        <v>0</v>
      </c>
      <c r="R14" s="202">
        <f t="shared" ref="R14:R22" si="7">E14+G14+I14+K14+M14+O14+Q14</f>
        <v>0</v>
      </c>
    </row>
    <row r="15" spans="1:21" x14ac:dyDescent="0.35">
      <c r="A15" s="546" t="s">
        <v>34</v>
      </c>
      <c r="B15" s="547"/>
      <c r="C15" s="547"/>
      <c r="D15" s="29">
        <v>117.79408800000002</v>
      </c>
      <c r="E15" s="192">
        <f t="shared" si="0"/>
        <v>0</v>
      </c>
      <c r="F15" s="29">
        <v>117.79408800000002</v>
      </c>
      <c r="G15" s="192">
        <f t="shared" si="1"/>
        <v>0</v>
      </c>
      <c r="H15" s="29">
        <v>117.79408800000002</v>
      </c>
      <c r="I15" s="192">
        <f t="shared" si="2"/>
        <v>0</v>
      </c>
      <c r="J15" s="29">
        <v>117.79408800000002</v>
      </c>
      <c r="K15" s="192">
        <f t="shared" si="3"/>
        <v>0</v>
      </c>
      <c r="L15" s="29">
        <v>117.79408800000002</v>
      </c>
      <c r="M15" s="192">
        <f t="shared" si="4"/>
        <v>0</v>
      </c>
      <c r="N15" s="29">
        <v>117.79408800000002</v>
      </c>
      <c r="O15" s="192">
        <f t="shared" si="5"/>
        <v>0</v>
      </c>
      <c r="P15" s="29">
        <v>117.79408800000002</v>
      </c>
      <c r="Q15" s="192">
        <f t="shared" si="6"/>
        <v>0</v>
      </c>
      <c r="R15" s="202">
        <f t="shared" si="7"/>
        <v>0</v>
      </c>
    </row>
    <row r="16" spans="1:21" x14ac:dyDescent="0.35">
      <c r="A16" s="546" t="s">
        <v>35</v>
      </c>
      <c r="B16" s="547"/>
      <c r="C16" s="547"/>
      <c r="D16" s="29">
        <v>120.14996976000002</v>
      </c>
      <c r="E16" s="192">
        <f t="shared" si="0"/>
        <v>0</v>
      </c>
      <c r="F16" s="29">
        <v>120.14996976000002</v>
      </c>
      <c r="G16" s="192">
        <f t="shared" si="1"/>
        <v>0</v>
      </c>
      <c r="H16" s="29">
        <v>120.14996976000002</v>
      </c>
      <c r="I16" s="192">
        <f t="shared" si="2"/>
        <v>0</v>
      </c>
      <c r="J16" s="29">
        <v>120.14996976000002</v>
      </c>
      <c r="K16" s="192">
        <f t="shared" si="3"/>
        <v>0</v>
      </c>
      <c r="L16" s="29">
        <v>120.14996976000002</v>
      </c>
      <c r="M16" s="192">
        <f t="shared" si="4"/>
        <v>0</v>
      </c>
      <c r="N16" s="29">
        <v>120.14996976000002</v>
      </c>
      <c r="O16" s="192">
        <f t="shared" si="5"/>
        <v>0</v>
      </c>
      <c r="P16" s="29">
        <v>120.14996976000002</v>
      </c>
      <c r="Q16" s="192">
        <f t="shared" si="6"/>
        <v>0</v>
      </c>
      <c r="R16" s="202">
        <f t="shared" si="7"/>
        <v>0</v>
      </c>
    </row>
    <row r="17" spans="1:19" x14ac:dyDescent="0.35">
      <c r="A17" s="546" t="s">
        <v>36</v>
      </c>
      <c r="B17" s="547"/>
      <c r="C17" s="547"/>
      <c r="D17" s="29">
        <v>122.55296915520002</v>
      </c>
      <c r="E17" s="192">
        <f t="shared" si="0"/>
        <v>0</v>
      </c>
      <c r="F17" s="29">
        <v>122.55296915520002</v>
      </c>
      <c r="G17" s="192">
        <f t="shared" si="1"/>
        <v>0</v>
      </c>
      <c r="H17" s="29">
        <v>122.55296915520002</v>
      </c>
      <c r="I17" s="192">
        <f t="shared" si="2"/>
        <v>0</v>
      </c>
      <c r="J17" s="29">
        <v>122.55296915520002</v>
      </c>
      <c r="K17" s="192">
        <f t="shared" si="3"/>
        <v>0</v>
      </c>
      <c r="L17" s="29">
        <v>122.55296915520002</v>
      </c>
      <c r="M17" s="192">
        <f t="shared" si="4"/>
        <v>0</v>
      </c>
      <c r="N17" s="29">
        <v>122.55296915520002</v>
      </c>
      <c r="O17" s="192">
        <f t="shared" si="5"/>
        <v>0</v>
      </c>
      <c r="P17" s="29">
        <v>122.55296915520002</v>
      </c>
      <c r="Q17" s="192">
        <f t="shared" si="6"/>
        <v>0</v>
      </c>
      <c r="R17" s="202">
        <f t="shared" si="7"/>
        <v>0</v>
      </c>
    </row>
    <row r="18" spans="1:19" x14ac:dyDescent="0.35">
      <c r="A18" s="546" t="s">
        <v>37</v>
      </c>
      <c r="B18" s="547"/>
      <c r="C18" s="547"/>
      <c r="D18" s="29">
        <v>125.00402853830401</v>
      </c>
      <c r="E18" s="192">
        <f t="shared" si="0"/>
        <v>0</v>
      </c>
      <c r="F18" s="29">
        <v>125.00402853830401</v>
      </c>
      <c r="G18" s="192">
        <f t="shared" si="1"/>
        <v>0</v>
      </c>
      <c r="H18" s="29">
        <v>125.00402853830401</v>
      </c>
      <c r="I18" s="192">
        <f t="shared" si="2"/>
        <v>0</v>
      </c>
      <c r="J18" s="29">
        <v>125.00402853830401</v>
      </c>
      <c r="K18" s="192">
        <f t="shared" si="3"/>
        <v>0</v>
      </c>
      <c r="L18" s="29">
        <v>125.00402853830401</v>
      </c>
      <c r="M18" s="192">
        <f t="shared" si="4"/>
        <v>0</v>
      </c>
      <c r="N18" s="29">
        <v>125.00402853830401</v>
      </c>
      <c r="O18" s="192">
        <f t="shared" si="5"/>
        <v>0</v>
      </c>
      <c r="P18" s="29">
        <v>125.00402853830401</v>
      </c>
      <c r="Q18" s="192">
        <f t="shared" si="6"/>
        <v>0</v>
      </c>
      <c r="R18" s="202">
        <f t="shared" si="7"/>
        <v>0</v>
      </c>
    </row>
    <row r="19" spans="1:19" x14ac:dyDescent="0.35">
      <c r="A19" s="548" t="s">
        <v>38</v>
      </c>
      <c r="B19" s="549"/>
      <c r="C19" s="549"/>
      <c r="D19" s="29">
        <v>127.5041091090701</v>
      </c>
      <c r="E19" s="192">
        <f t="shared" si="0"/>
        <v>0</v>
      </c>
      <c r="F19" s="29">
        <v>127.5041091090701</v>
      </c>
      <c r="G19" s="192">
        <f t="shared" si="1"/>
        <v>0</v>
      </c>
      <c r="H19" s="29">
        <v>127.5041091090701</v>
      </c>
      <c r="I19" s="192">
        <f t="shared" si="2"/>
        <v>0</v>
      </c>
      <c r="J19" s="29">
        <v>127.5041091090701</v>
      </c>
      <c r="K19" s="192">
        <f t="shared" si="3"/>
        <v>0</v>
      </c>
      <c r="L19" s="29">
        <v>127.5041091090701</v>
      </c>
      <c r="M19" s="192">
        <f t="shared" si="4"/>
        <v>0</v>
      </c>
      <c r="N19" s="29">
        <v>127.5041091090701</v>
      </c>
      <c r="O19" s="192">
        <f t="shared" si="5"/>
        <v>0</v>
      </c>
      <c r="P19" s="29">
        <v>127.5041091090701</v>
      </c>
      <c r="Q19" s="192">
        <f t="shared" si="6"/>
        <v>0</v>
      </c>
      <c r="R19" s="202">
        <f t="shared" si="7"/>
        <v>0</v>
      </c>
    </row>
    <row r="20" spans="1:19" x14ac:dyDescent="0.35">
      <c r="A20" s="548" t="s">
        <v>39</v>
      </c>
      <c r="B20" s="549"/>
      <c r="C20" s="549"/>
      <c r="D20" s="29">
        <v>130.0541912912515</v>
      </c>
      <c r="E20" s="192">
        <f t="shared" si="0"/>
        <v>0</v>
      </c>
      <c r="F20" s="29">
        <v>130.0541912912515</v>
      </c>
      <c r="G20" s="192">
        <f t="shared" si="1"/>
        <v>0</v>
      </c>
      <c r="H20" s="29">
        <v>130.0541912912515</v>
      </c>
      <c r="I20" s="192">
        <f t="shared" si="2"/>
        <v>0</v>
      </c>
      <c r="J20" s="29">
        <v>130.0541912912515</v>
      </c>
      <c r="K20" s="192">
        <f t="shared" si="3"/>
        <v>0</v>
      </c>
      <c r="L20" s="29">
        <v>130.0541912912515</v>
      </c>
      <c r="M20" s="192">
        <f t="shared" si="4"/>
        <v>0</v>
      </c>
      <c r="N20" s="29">
        <v>130.0541912912515</v>
      </c>
      <c r="O20" s="192">
        <f t="shared" si="5"/>
        <v>0</v>
      </c>
      <c r="P20" s="29">
        <v>130.0541912912515</v>
      </c>
      <c r="Q20" s="192">
        <f t="shared" si="6"/>
        <v>0</v>
      </c>
      <c r="R20" s="202">
        <f t="shared" si="7"/>
        <v>0</v>
      </c>
    </row>
    <row r="21" spans="1:19" x14ac:dyDescent="0.35">
      <c r="A21" s="548" t="s">
        <v>40</v>
      </c>
      <c r="B21" s="549"/>
      <c r="C21" s="549"/>
      <c r="D21" s="29">
        <v>132.65527511707654</v>
      </c>
      <c r="E21" s="192">
        <f t="shared" si="0"/>
        <v>0</v>
      </c>
      <c r="F21" s="29">
        <v>132.65527511707654</v>
      </c>
      <c r="G21" s="192">
        <f t="shared" si="1"/>
        <v>0</v>
      </c>
      <c r="H21" s="29">
        <v>132.65527511707654</v>
      </c>
      <c r="I21" s="192">
        <f t="shared" si="2"/>
        <v>0</v>
      </c>
      <c r="J21" s="29">
        <v>132.65527511707654</v>
      </c>
      <c r="K21" s="192">
        <f t="shared" si="3"/>
        <v>0</v>
      </c>
      <c r="L21" s="29">
        <v>132.65527511707654</v>
      </c>
      <c r="M21" s="192">
        <f t="shared" si="4"/>
        <v>0</v>
      </c>
      <c r="N21" s="29">
        <v>132.65527511707654</v>
      </c>
      <c r="O21" s="192">
        <f t="shared" si="5"/>
        <v>0</v>
      </c>
      <c r="P21" s="29">
        <v>132.65527511707654</v>
      </c>
      <c r="Q21" s="192">
        <f t="shared" si="6"/>
        <v>0</v>
      </c>
      <c r="R21" s="202">
        <f t="shared" si="7"/>
        <v>0</v>
      </c>
    </row>
    <row r="22" spans="1:19" s="30" customFormat="1" ht="13.9" x14ac:dyDescent="0.4">
      <c r="A22" s="520" t="s">
        <v>443</v>
      </c>
      <c r="B22" s="521"/>
      <c r="C22" s="521"/>
      <c r="D22" s="215"/>
      <c r="E22" s="194">
        <f>SUM(E13:E21)</f>
        <v>0</v>
      </c>
      <c r="F22" s="178"/>
      <c r="G22" s="179">
        <f>SUM(G13:G21)</f>
        <v>0</v>
      </c>
      <c r="H22" s="178"/>
      <c r="I22" s="179">
        <f>SUM(I13:I21)</f>
        <v>0</v>
      </c>
      <c r="J22" s="178"/>
      <c r="K22" s="179">
        <f>SUM(K13:K21)</f>
        <v>0</v>
      </c>
      <c r="L22" s="178"/>
      <c r="M22" s="179">
        <f>SUM(M13:M21)</f>
        <v>0</v>
      </c>
      <c r="N22" s="178"/>
      <c r="O22" s="179">
        <f>SUM(O13:O21)</f>
        <v>0</v>
      </c>
      <c r="P22" s="178"/>
      <c r="Q22" s="179">
        <f>SUM(Q13:Q21)</f>
        <v>0</v>
      </c>
      <c r="R22" s="216">
        <f t="shared" si="7"/>
        <v>0</v>
      </c>
      <c r="S22" s="12"/>
    </row>
    <row r="23" spans="1:19" s="30" customFormat="1" ht="14.25" thickBot="1" x14ac:dyDescent="0.45">
      <c r="A23" s="226"/>
      <c r="B23" s="227"/>
      <c r="C23" s="227"/>
      <c r="D23" s="230"/>
      <c r="E23" s="230"/>
      <c r="F23" s="230"/>
      <c r="G23" s="230"/>
      <c r="H23" s="230"/>
      <c r="I23" s="230"/>
      <c r="J23" s="230"/>
      <c r="K23" s="230"/>
      <c r="L23" s="230"/>
      <c r="M23" s="230"/>
      <c r="N23" s="230"/>
      <c r="O23" s="230"/>
      <c r="P23" s="230"/>
      <c r="Q23" s="230"/>
      <c r="R23" s="195"/>
      <c r="S23" s="12"/>
    </row>
    <row r="24" spans="1:19" s="30" customFormat="1" ht="15" customHeight="1" thickBot="1" x14ac:dyDescent="0.45">
      <c r="A24" s="515" t="s">
        <v>323</v>
      </c>
      <c r="B24" s="516"/>
      <c r="C24" s="545"/>
      <c r="D24" s="175">
        <f>R22</f>
        <v>0</v>
      </c>
      <c r="E24" s="158"/>
      <c r="F24" s="158"/>
      <c r="G24" s="158"/>
      <c r="H24" s="158"/>
      <c r="I24" s="158"/>
      <c r="J24" s="158"/>
      <c r="K24" s="158"/>
      <c r="L24" s="158"/>
      <c r="M24" s="158"/>
      <c r="N24" s="158"/>
      <c r="O24" s="158"/>
      <c r="P24" s="158"/>
      <c r="Q24" s="158"/>
      <c r="R24" s="195"/>
      <c r="S24" s="12"/>
    </row>
    <row r="25" spans="1:19" x14ac:dyDescent="0.35">
      <c r="A25" s="13"/>
      <c r="B25" s="14"/>
      <c r="C25" s="14"/>
      <c r="D25" s="14"/>
      <c r="E25" s="14"/>
      <c r="F25" s="14"/>
      <c r="G25" s="14"/>
      <c r="H25" s="14"/>
      <c r="I25" s="14"/>
      <c r="J25" s="14"/>
      <c r="K25" s="14"/>
      <c r="L25" s="14"/>
      <c r="M25" s="14"/>
      <c r="N25" s="14"/>
      <c r="O25" s="14"/>
      <c r="P25" s="14"/>
      <c r="Q25" s="14"/>
      <c r="R25" s="15"/>
    </row>
    <row r="26" spans="1:19" ht="13.9" x14ac:dyDescent="0.4">
      <c r="A26" s="66" t="s">
        <v>49</v>
      </c>
      <c r="B26" s="63"/>
      <c r="C26" s="14"/>
      <c r="D26" s="14"/>
      <c r="E26" s="14"/>
      <c r="F26" s="14"/>
      <c r="G26" s="14"/>
      <c r="H26" s="14"/>
      <c r="I26" s="14"/>
      <c r="J26" s="14"/>
      <c r="K26" s="14"/>
      <c r="L26" s="14"/>
      <c r="M26" s="14"/>
      <c r="N26" s="14"/>
      <c r="O26" s="14"/>
      <c r="P26" s="14"/>
      <c r="Q26" s="14"/>
      <c r="R26" s="15"/>
    </row>
    <row r="27" spans="1:19" ht="13.9" x14ac:dyDescent="0.4">
      <c r="A27" s="325" t="s">
        <v>101</v>
      </c>
      <c r="B27" s="165">
        <f>+'Participating State'!B8</f>
        <v>0</v>
      </c>
      <c r="C27" s="14"/>
      <c r="D27" s="14"/>
      <c r="E27" s="14"/>
      <c r="F27" s="14"/>
      <c r="G27" s="14"/>
      <c r="H27" s="14"/>
      <c r="I27" s="14"/>
      <c r="J27" s="14"/>
      <c r="K27" s="14"/>
      <c r="L27" s="14"/>
      <c r="M27" s="14"/>
      <c r="N27" s="14"/>
      <c r="O27" s="14"/>
      <c r="P27" s="14"/>
      <c r="Q27" s="14"/>
      <c r="R27" s="15"/>
    </row>
    <row r="28" spans="1:19" ht="13.9" x14ac:dyDescent="0.4">
      <c r="A28" s="69" t="s">
        <v>46</v>
      </c>
      <c r="B28" s="165">
        <f>+'Participating State'!B9</f>
        <v>0</v>
      </c>
      <c r="C28" s="14"/>
      <c r="D28" s="14"/>
      <c r="E28" s="14"/>
      <c r="F28" s="14"/>
      <c r="G28" s="14"/>
      <c r="H28" s="14"/>
      <c r="I28" s="14"/>
      <c r="J28" s="14"/>
      <c r="K28" s="14"/>
      <c r="L28" s="14"/>
      <c r="M28" s="14"/>
      <c r="N28" s="14"/>
      <c r="O28" s="14"/>
      <c r="P28" s="14"/>
      <c r="Q28" s="14"/>
      <c r="R28" s="15"/>
    </row>
    <row r="29" spans="1:19" ht="13.9" x14ac:dyDescent="0.4">
      <c r="A29" s="69" t="s">
        <v>47</v>
      </c>
      <c r="B29" s="173">
        <f>B28-B27</f>
        <v>0</v>
      </c>
      <c r="C29" s="14"/>
      <c r="D29" s="14"/>
      <c r="E29" s="14"/>
      <c r="F29" s="14"/>
      <c r="G29" s="14"/>
      <c r="H29" s="14"/>
      <c r="I29" s="14"/>
      <c r="J29" s="14"/>
      <c r="K29" s="14"/>
      <c r="L29" s="14"/>
      <c r="M29" s="14"/>
      <c r="N29" s="14"/>
      <c r="O29" s="14"/>
      <c r="P29" s="14"/>
      <c r="Q29" s="14"/>
      <c r="R29" s="15"/>
    </row>
    <row r="30" spans="1:19" ht="13.9" x14ac:dyDescent="0.4">
      <c r="A30" s="69" t="s">
        <v>85</v>
      </c>
      <c r="B30" s="173">
        <f>IFERROR(B29/B27,0)</f>
        <v>0</v>
      </c>
      <c r="C30" s="14"/>
      <c r="D30" s="14"/>
      <c r="E30" s="14"/>
      <c r="F30" s="14"/>
      <c r="G30" s="14"/>
      <c r="H30" s="14"/>
      <c r="I30" s="14"/>
      <c r="J30" s="14"/>
      <c r="K30" s="14"/>
      <c r="L30" s="14"/>
      <c r="M30" s="14"/>
      <c r="N30" s="14"/>
      <c r="O30" s="14"/>
      <c r="P30" s="14"/>
      <c r="Q30" s="14"/>
      <c r="R30" s="15"/>
    </row>
    <row r="31" spans="1:19" ht="13.9" x14ac:dyDescent="0.4">
      <c r="A31" s="69" t="s">
        <v>48</v>
      </c>
      <c r="B31" s="173">
        <f>B30+1</f>
        <v>1</v>
      </c>
      <c r="C31" s="14"/>
      <c r="D31" s="14"/>
      <c r="E31" s="14"/>
      <c r="F31" s="14"/>
      <c r="G31" s="14"/>
      <c r="H31" s="14"/>
      <c r="I31" s="14"/>
      <c r="J31" s="14"/>
      <c r="K31" s="14"/>
      <c r="L31" s="14"/>
      <c r="M31" s="14"/>
      <c r="N31" s="14"/>
      <c r="O31" s="14"/>
      <c r="P31" s="14"/>
      <c r="Q31" s="14"/>
      <c r="R31" s="15"/>
    </row>
    <row r="32" spans="1:19" x14ac:dyDescent="0.35">
      <c r="A32" s="13"/>
      <c r="B32" s="14"/>
      <c r="C32" s="14"/>
      <c r="D32" s="14"/>
      <c r="E32" s="14"/>
      <c r="F32" s="14"/>
      <c r="G32" s="14"/>
      <c r="H32" s="14"/>
      <c r="I32" s="14"/>
      <c r="J32" s="14"/>
      <c r="K32" s="14"/>
      <c r="L32" s="14"/>
      <c r="M32" s="14"/>
      <c r="N32" s="14"/>
      <c r="O32" s="14"/>
      <c r="P32" s="14"/>
      <c r="Q32" s="14"/>
      <c r="R32" s="15"/>
    </row>
    <row r="33" spans="1:18" x14ac:dyDescent="0.35">
      <c r="A33" s="104" t="s">
        <v>27</v>
      </c>
      <c r="B33" s="14"/>
      <c r="C33" s="33">
        <v>0</v>
      </c>
      <c r="D33" s="14"/>
      <c r="E33" s="14"/>
      <c r="F33" s="14"/>
      <c r="G33" s="14"/>
      <c r="H33" s="14"/>
      <c r="I33" s="14"/>
      <c r="J33" s="14"/>
      <c r="K33" s="14"/>
      <c r="L33" s="14"/>
      <c r="M33" s="14"/>
      <c r="N33" s="14"/>
      <c r="O33" s="14"/>
      <c r="P33" s="14"/>
      <c r="Q33" s="14"/>
      <c r="R33" s="15"/>
    </row>
    <row r="34" spans="1:18" x14ac:dyDescent="0.35">
      <c r="A34" s="104" t="s">
        <v>43</v>
      </c>
      <c r="B34" s="14"/>
      <c r="C34" s="51">
        <v>0</v>
      </c>
      <c r="D34" s="14"/>
      <c r="E34" s="14"/>
      <c r="F34" s="14"/>
      <c r="G34" s="14"/>
      <c r="H34" s="14"/>
      <c r="I34" s="14"/>
      <c r="J34" s="14"/>
      <c r="K34" s="14"/>
      <c r="L34" s="14"/>
      <c r="M34" s="14"/>
      <c r="N34" s="14"/>
      <c r="O34" s="14"/>
      <c r="P34" s="14"/>
      <c r="Q34" s="14"/>
      <c r="R34" s="15"/>
    </row>
    <row r="35" spans="1:18" ht="13.9" thickBot="1" x14ac:dyDescent="0.4">
      <c r="A35" s="59" t="s">
        <v>29</v>
      </c>
      <c r="B35" s="37"/>
      <c r="C35" s="37"/>
      <c r="D35" s="38">
        <v>0</v>
      </c>
      <c r="E35" s="37"/>
      <c r="F35" s="38">
        <v>0</v>
      </c>
      <c r="G35" s="37"/>
      <c r="H35" s="38">
        <v>0</v>
      </c>
      <c r="I35" s="37"/>
      <c r="J35" s="38">
        <v>0</v>
      </c>
      <c r="K35" s="37"/>
      <c r="L35" s="38">
        <v>0</v>
      </c>
      <c r="M35" s="37"/>
      <c r="N35" s="38">
        <v>0</v>
      </c>
      <c r="O35" s="37"/>
      <c r="P35" s="38">
        <v>0</v>
      </c>
      <c r="Q35" s="37"/>
      <c r="R35" s="39"/>
    </row>
    <row r="37" spans="1:18" ht="64.5" customHeight="1" x14ac:dyDescent="0.35">
      <c r="A37" s="544" t="s">
        <v>414</v>
      </c>
      <c r="B37" s="544"/>
      <c r="C37" s="544"/>
      <c r="D37" s="544"/>
      <c r="E37" s="544"/>
      <c r="F37" s="544"/>
      <c r="G37" s="544"/>
      <c r="H37" s="544"/>
      <c r="I37" s="544"/>
      <c r="J37" s="544"/>
      <c r="K37" s="544"/>
      <c r="L37" s="544"/>
      <c r="M37" s="544"/>
      <c r="N37" s="544"/>
      <c r="O37" s="544"/>
      <c r="P37" s="544"/>
      <c r="Q37" s="544"/>
      <c r="R37" s="544"/>
    </row>
  </sheetData>
  <mergeCells count="32">
    <mergeCell ref="A1:R1"/>
    <mergeCell ref="A6:R6"/>
    <mergeCell ref="A3:R3"/>
    <mergeCell ref="A37:R37"/>
    <mergeCell ref="A18:C18"/>
    <mergeCell ref="A19:C19"/>
    <mergeCell ref="A20:C20"/>
    <mergeCell ref="A21:C21"/>
    <mergeCell ref="A22:C22"/>
    <mergeCell ref="D8:E8"/>
    <mergeCell ref="A10:C10"/>
    <mergeCell ref="D11:E11"/>
    <mergeCell ref="A11:C11"/>
    <mergeCell ref="L11:M11"/>
    <mergeCell ref="A12:C12"/>
    <mergeCell ref="A13:C13"/>
    <mergeCell ref="P8:Q8"/>
    <mergeCell ref="P11:Q11"/>
    <mergeCell ref="J11:K11"/>
    <mergeCell ref="F8:G8"/>
    <mergeCell ref="H8:I8"/>
    <mergeCell ref="J8:K8"/>
    <mergeCell ref="L8:M8"/>
    <mergeCell ref="N8:O8"/>
    <mergeCell ref="F11:G11"/>
    <mergeCell ref="H11:I11"/>
    <mergeCell ref="A24:C24"/>
    <mergeCell ref="A15:C15"/>
    <mergeCell ref="A16:C16"/>
    <mergeCell ref="A17:C17"/>
    <mergeCell ref="N11:O11"/>
    <mergeCell ref="A14:C14"/>
  </mergeCells>
  <pageMargins left="0.25" right="0.25" top="0.75" bottom="0.75" header="0.3" footer="0.3"/>
  <pageSetup paperSize="5" scale="45" fitToHeight="0" orientation="landscape" r:id="rId1"/>
  <headerFooter>
    <oddFooter>&amp;L&amp;F&amp;C&amp;A&amp;Rpage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043F9175299C345BF7691AA2F04794D" ma:contentTypeVersion="11" ma:contentTypeDescription="Create a new document." ma:contentTypeScope="" ma:versionID="a985a48139bfece97dd50c2f115a1216">
  <xsd:schema xmlns:xsd="http://www.w3.org/2001/XMLSchema" xmlns:xs="http://www.w3.org/2001/XMLSchema" xmlns:p="http://schemas.microsoft.com/office/2006/metadata/properties" xmlns:ns2="97ff9337-8885-4174-98dc-39a4678f4a49" xmlns:ns3="f363215f-173d-4ac3-b6db-1af0fa0a4ec3" targetNamespace="http://schemas.microsoft.com/office/2006/metadata/properties" ma:root="true" ma:fieldsID="b372529231137ba2407c4a8de1176b04" ns2:_="" ns3:_="">
    <xsd:import namespace="97ff9337-8885-4174-98dc-39a4678f4a49"/>
    <xsd:import namespace="f363215f-173d-4ac3-b6db-1af0fa0a4ec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ff9337-8885-4174-98dc-39a4678f4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63215f-173d-4ac3-b6db-1af0fa0a4ec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A069F6-359D-4716-8D93-7F65FD152F5C}">
  <ds:schemaRefs>
    <ds:schemaRef ds:uri="http://schemas.microsoft.com/sharepoint/v3/contenttype/forms"/>
  </ds:schemaRefs>
</ds:datastoreItem>
</file>

<file path=customXml/itemProps2.xml><?xml version="1.0" encoding="utf-8"?>
<ds:datastoreItem xmlns:ds="http://schemas.openxmlformats.org/officeDocument/2006/customXml" ds:itemID="{5EB8B144-72FF-48AF-81BC-B2B0FDB503E0}">
  <ds:schemaRefs>
    <ds:schemaRef ds:uri="http://purl.org/dc/terms/"/>
    <ds:schemaRef ds:uri="http://www.w3.org/XML/1998/namespace"/>
    <ds:schemaRef ds:uri="http://schemas.microsoft.com/office/2006/documentManagement/types"/>
    <ds:schemaRef ds:uri="97ff9337-8885-4174-98dc-39a4678f4a49"/>
    <ds:schemaRef ds:uri="http://schemas.microsoft.com/office/infopath/2007/PartnerControls"/>
    <ds:schemaRef ds:uri="http://purl.org/dc/elements/1.1/"/>
    <ds:schemaRef ds:uri="http://schemas.openxmlformats.org/package/2006/metadata/core-properties"/>
    <ds:schemaRef ds:uri="f363215f-173d-4ac3-b6db-1af0fa0a4ec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56475F6-27B2-4A61-856F-9F5F97DB5A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ff9337-8885-4174-98dc-39a4678f4a49"/>
    <ds:schemaRef ds:uri="f363215f-173d-4ac3-b6db-1af0fa0a4e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43</vt:i4>
      </vt:variant>
    </vt:vector>
  </HeadingPairs>
  <TitlesOfParts>
    <vt:vector size="72" baseType="lpstr">
      <vt:lpstr>Sch A - Cost Summary</vt:lpstr>
      <vt:lpstr>Sch B - DDI Pmnt Milestone</vt:lpstr>
      <vt:lpstr>Sch C - Cost of Ops</vt:lpstr>
      <vt:lpstr>Sch D - Enhcmt Pool Hrs</vt:lpstr>
      <vt:lpstr>Sch E - Resource Hourly Rates</vt:lpstr>
      <vt:lpstr>F-1 Claims Svcs DDI Costs</vt:lpstr>
      <vt:lpstr>F-2 Claims Svcs Ops Costs</vt:lpstr>
      <vt:lpstr>F-3 Claims Svcs DDI Pool Cost</vt:lpstr>
      <vt:lpstr>F-4 Claims Svcs Ops Pool Cost</vt:lpstr>
      <vt:lpstr>G-1 Claims Svcs DDI Costs</vt:lpstr>
      <vt:lpstr>G-2 Claims Svcs Ops Costs</vt:lpstr>
      <vt:lpstr>G-3 Claims Svcs DDI Pool Cost</vt:lpstr>
      <vt:lpstr>G-4 Claims Svcs Ops Pool Cost</vt:lpstr>
      <vt:lpstr>H-1 Claims Svcs DDI Costs</vt:lpstr>
      <vt:lpstr>H-2 Claims Svcs Ops Costs</vt:lpstr>
      <vt:lpstr>H-3 Claims Svcs DDI Pool Cost</vt:lpstr>
      <vt:lpstr>H-4 Claims Svcs Ops Pool Cost</vt:lpstr>
      <vt:lpstr>I-1 Claims Svcs DDI Costs</vt:lpstr>
      <vt:lpstr>I-2 Claims Svcs Ops Costs</vt:lpstr>
      <vt:lpstr>I-3 Claims Svcs DDI Pool Cost</vt:lpstr>
      <vt:lpstr>I-4 Claims Svcs Ops Pool Cost</vt:lpstr>
      <vt:lpstr>Sch J - INT Service Types</vt:lpstr>
      <vt:lpstr>Sch K - DDI Req Intg Svcs Pool</vt:lpstr>
      <vt:lpstr>Sch L - Data Conversion Opt Yrs</vt:lpstr>
      <vt:lpstr>M-1 Claims Svcs DDI Costs</vt:lpstr>
      <vt:lpstr>M-2 Claims Svcs Ops Costs</vt:lpstr>
      <vt:lpstr>M-3 Claims Svcs DDI Pool Cost</vt:lpstr>
      <vt:lpstr>M-4 Claims Svcs Ops Pool Cost</vt:lpstr>
      <vt:lpstr>Participating State</vt:lpstr>
      <vt:lpstr>'F-1 Claims Svcs DDI Costs'!Print_Area</vt:lpstr>
      <vt:lpstr>'F-2 Claims Svcs Ops Costs'!Print_Area</vt:lpstr>
      <vt:lpstr>'F-3 Claims Svcs DDI Pool Cost'!Print_Area</vt:lpstr>
      <vt:lpstr>'F-4 Claims Svcs Ops Pool Cost'!Print_Area</vt:lpstr>
      <vt:lpstr>'G-1 Claims Svcs DDI Costs'!Print_Area</vt:lpstr>
      <vt:lpstr>'G-2 Claims Svcs Ops Costs'!Print_Area</vt:lpstr>
      <vt:lpstr>'G-3 Claims Svcs DDI Pool Cost'!Print_Area</vt:lpstr>
      <vt:lpstr>'G-4 Claims Svcs Ops Pool Cost'!Print_Area</vt:lpstr>
      <vt:lpstr>'H-1 Claims Svcs DDI Costs'!Print_Area</vt:lpstr>
      <vt:lpstr>'H-2 Claims Svcs Ops Costs'!Print_Area</vt:lpstr>
      <vt:lpstr>'H-3 Claims Svcs DDI Pool Cost'!Print_Area</vt:lpstr>
      <vt:lpstr>'H-4 Claims Svcs Ops Pool Cost'!Print_Area</vt:lpstr>
      <vt:lpstr>'I-1 Claims Svcs DDI Costs'!Print_Area</vt:lpstr>
      <vt:lpstr>'I-2 Claims Svcs Ops Costs'!Print_Area</vt:lpstr>
      <vt:lpstr>'I-3 Claims Svcs DDI Pool Cost'!Print_Area</vt:lpstr>
      <vt:lpstr>'I-4 Claims Svcs Ops Pool Cost'!Print_Area</vt:lpstr>
      <vt:lpstr>'M-1 Claims Svcs DDI Costs'!Print_Area</vt:lpstr>
      <vt:lpstr>'M-2 Claims Svcs Ops Costs'!Print_Area</vt:lpstr>
      <vt:lpstr>'M-3 Claims Svcs DDI Pool Cost'!Print_Area</vt:lpstr>
      <vt:lpstr>'M-4 Claims Svcs Ops Pool Cost'!Print_Area</vt:lpstr>
      <vt:lpstr>'Participating State'!Print_Area</vt:lpstr>
      <vt:lpstr>'Sch A - Cost Summary'!Print_Area</vt:lpstr>
      <vt:lpstr>'Sch B - DDI Pmnt Milestone'!Print_Area</vt:lpstr>
      <vt:lpstr>'Sch C - Cost of Ops'!Print_Area</vt:lpstr>
      <vt:lpstr>'Sch E - Resource Hourly Rates'!Print_Area</vt:lpstr>
      <vt:lpstr>'Sch J - INT Service Types'!Print_Area</vt:lpstr>
      <vt:lpstr>'Sch K - DDI Req Intg Svcs Pool'!Print_Area</vt:lpstr>
      <vt:lpstr>'Sch L - Data Conversion Opt Yrs'!Print_Area</vt:lpstr>
      <vt:lpstr>'F-1 Claims Svcs DDI Costs'!Print_Titles</vt:lpstr>
      <vt:lpstr>'F-4 Claims Svcs Ops Pool Cost'!Print_Titles</vt:lpstr>
      <vt:lpstr>'G-1 Claims Svcs DDI Costs'!Print_Titles</vt:lpstr>
      <vt:lpstr>'G-4 Claims Svcs Ops Pool Cost'!Print_Titles</vt:lpstr>
      <vt:lpstr>'H-1 Claims Svcs DDI Costs'!Print_Titles</vt:lpstr>
      <vt:lpstr>'H-4 Claims Svcs Ops Pool Cost'!Print_Titles</vt:lpstr>
      <vt:lpstr>'I-1 Claims Svcs DDI Costs'!Print_Titles</vt:lpstr>
      <vt:lpstr>'I-4 Claims Svcs Ops Pool Cost'!Print_Titles</vt:lpstr>
      <vt:lpstr>'M-1 Claims Svcs DDI Costs'!Print_Titles</vt:lpstr>
      <vt:lpstr>'M-4 Claims Svcs Ops Pool Cost'!Print_Titles</vt:lpstr>
      <vt:lpstr>'Sch B - DDI Pmnt Milestone'!Print_Titles</vt:lpstr>
      <vt:lpstr>'Sch C - Cost of Ops'!Print_Titles</vt:lpstr>
      <vt:lpstr>'Sch D - Enhcmt Pool Hrs'!Print_Titles</vt:lpstr>
      <vt:lpstr>'Sch E - Resource Hourly Rates'!Print_Titles</vt:lpstr>
      <vt:lpstr>'Sch J - INT Service Types'!Print_Titles</vt:lpstr>
    </vt:vector>
  </TitlesOfParts>
  <Company>State of Montana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dphhs</dc:creator>
  <cp:lastModifiedBy>Tim Peterson</cp:lastModifiedBy>
  <cp:revision/>
  <cp:lastPrinted>2020-10-26T02:37:56Z</cp:lastPrinted>
  <dcterms:created xsi:type="dcterms:W3CDTF">2017-01-24T17:14:02Z</dcterms:created>
  <dcterms:modified xsi:type="dcterms:W3CDTF">2020-10-26T02:54:27Z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77d4bf31-aa20-49cc-b767-477fb58ee070</vt:lpwstr>
  </property>
  <property fmtid="{D5CDD505-2E9C-101B-9397-08002B2CF9AE}" pid="3" name="ContentTypeId">
    <vt:lpwstr>0x0101005043F9175299C345BF7691AA2F04794D</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