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Totzke\Desktop\"/>
    </mc:Choice>
  </mc:AlternateContent>
  <xr:revisionPtr revIDLastSave="0" documentId="8_{842ABAF2-5597-4758-AA90-54C3B5D079D2}" xr6:coauthVersionLast="47" xr6:coauthVersionMax="47" xr10:uidLastSave="{00000000-0000-0000-0000-000000000000}"/>
  <bookViews>
    <workbookView xWindow="-120" yWindow="-120" windowWidth="29040" windowHeight="15720" xr2:uid="{81192D08-602E-4374-BF6D-EB98B79AB632}"/>
  </bookViews>
  <sheets>
    <sheet name="Bob Barker Price List Feb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" i="2" l="1"/>
  <c r="E269" i="2"/>
  <c r="C268" i="2"/>
  <c r="E268" i="2" s="1"/>
  <c r="E267" i="2"/>
  <c r="E266" i="2"/>
  <c r="E265" i="2"/>
  <c r="E263" i="2"/>
  <c r="E262" i="2"/>
  <c r="E261" i="2"/>
  <c r="E259" i="2"/>
  <c r="E258" i="2"/>
  <c r="E257" i="2"/>
  <c r="E256" i="2"/>
  <c r="E255" i="2"/>
  <c r="E254" i="2"/>
  <c r="E252" i="2"/>
  <c r="E251" i="2"/>
  <c r="E250" i="2"/>
  <c r="E249" i="2"/>
  <c r="E248" i="2"/>
  <c r="E247" i="2"/>
  <c r="E244" i="2"/>
  <c r="C243" i="2"/>
  <c r="E243" i="2" s="1"/>
  <c r="C242" i="2"/>
  <c r="E242" i="2" s="1"/>
  <c r="C240" i="2"/>
  <c r="E240" i="2" s="1"/>
  <c r="C238" i="2"/>
  <c r="E238" i="2" s="1"/>
  <c r="E236" i="2"/>
  <c r="E234" i="2"/>
  <c r="E233" i="2"/>
  <c r="E232" i="2"/>
  <c r="E231" i="2"/>
  <c r="E229" i="2"/>
  <c r="E228" i="2"/>
  <c r="E226" i="2"/>
  <c r="E225" i="2"/>
  <c r="C223" i="2"/>
  <c r="E223" i="2" s="1"/>
  <c r="E221" i="2"/>
  <c r="E220" i="2"/>
  <c r="E219" i="2"/>
  <c r="E217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2" i="2"/>
  <c r="E190" i="2"/>
  <c r="E189" i="2"/>
  <c r="E188" i="2"/>
  <c r="E187" i="2"/>
  <c r="E185" i="2"/>
  <c r="C184" i="2"/>
  <c r="E184" i="2" s="1"/>
  <c r="E182" i="2"/>
  <c r="E181" i="2"/>
  <c r="C179" i="2"/>
  <c r="E179" i="2" s="1"/>
  <c r="E178" i="2"/>
  <c r="E177" i="2"/>
  <c r="E175" i="2"/>
  <c r="E174" i="2"/>
  <c r="E173" i="2"/>
  <c r="E172" i="2"/>
  <c r="E171" i="2"/>
  <c r="E170" i="2"/>
  <c r="E169" i="2"/>
  <c r="E166" i="2"/>
  <c r="E164" i="2"/>
  <c r="E163" i="2"/>
  <c r="E162" i="2"/>
  <c r="E159" i="2"/>
  <c r="E158" i="2"/>
  <c r="E157" i="2"/>
  <c r="E155" i="2"/>
  <c r="E154" i="2"/>
  <c r="E152" i="2"/>
  <c r="E151" i="2"/>
  <c r="C149" i="2"/>
  <c r="E149" i="2" s="1"/>
  <c r="C148" i="2"/>
  <c r="E148" i="2" s="1"/>
  <c r="E146" i="2"/>
  <c r="E145" i="2"/>
  <c r="C144" i="2"/>
  <c r="E144" i="2" s="1"/>
  <c r="E143" i="2"/>
  <c r="E141" i="2"/>
  <c r="E139" i="2"/>
  <c r="E138" i="2"/>
  <c r="E137" i="2"/>
  <c r="E134" i="2"/>
  <c r="E133" i="2"/>
  <c r="E132" i="2"/>
  <c r="C131" i="2"/>
  <c r="E131" i="2" s="1"/>
  <c r="E130" i="2"/>
  <c r="E129" i="2"/>
  <c r="E128" i="2"/>
  <c r="E126" i="2"/>
  <c r="E125" i="2"/>
  <c r="E124" i="2"/>
  <c r="E123" i="2"/>
  <c r="E121" i="2"/>
  <c r="E120" i="2"/>
  <c r="E118" i="2"/>
  <c r="E117" i="2"/>
  <c r="E115" i="2"/>
  <c r="E114" i="2"/>
  <c r="E113" i="2"/>
  <c r="E111" i="2"/>
  <c r="E110" i="2"/>
  <c r="E109" i="2"/>
  <c r="E107" i="2"/>
  <c r="E106" i="2"/>
  <c r="E104" i="2"/>
  <c r="E103" i="2"/>
  <c r="E102" i="2"/>
  <c r="E100" i="2"/>
  <c r="E99" i="2"/>
  <c r="E96" i="2"/>
  <c r="E94" i="2"/>
  <c r="E93" i="2"/>
  <c r="E92" i="2"/>
  <c r="E91" i="2"/>
  <c r="E89" i="2"/>
  <c r="E88" i="2"/>
  <c r="E87" i="2"/>
  <c r="E86" i="2"/>
  <c r="E85" i="2"/>
  <c r="E83" i="2"/>
  <c r="E82" i="2"/>
  <c r="E81" i="2"/>
  <c r="E80" i="2"/>
  <c r="E79" i="2"/>
  <c r="E78" i="2"/>
  <c r="E77" i="2"/>
  <c r="E75" i="2"/>
  <c r="E74" i="2"/>
  <c r="E73" i="2"/>
  <c r="E72" i="2"/>
  <c r="E69" i="2"/>
  <c r="E68" i="2"/>
  <c r="E67" i="2"/>
  <c r="E66" i="2"/>
  <c r="E65" i="2"/>
  <c r="E64" i="2"/>
  <c r="E63" i="2"/>
  <c r="E62" i="2"/>
  <c r="E60" i="2"/>
  <c r="E59" i="2"/>
  <c r="E58" i="2"/>
  <c r="E56" i="2"/>
  <c r="E55" i="2"/>
  <c r="E53" i="2"/>
  <c r="E52" i="2"/>
  <c r="E51" i="2"/>
  <c r="E49" i="2"/>
  <c r="E48" i="2"/>
  <c r="E47" i="2"/>
  <c r="E46" i="2"/>
  <c r="E44" i="2"/>
  <c r="E43" i="2"/>
  <c r="E42" i="2"/>
  <c r="E39" i="2"/>
  <c r="E38" i="2"/>
  <c r="E37" i="2"/>
  <c r="E36" i="2"/>
  <c r="E35" i="2"/>
  <c r="E34" i="2"/>
  <c r="E33" i="2"/>
  <c r="E31" i="2"/>
  <c r="E30" i="2"/>
  <c r="E29" i="2"/>
  <c r="E28" i="2"/>
  <c r="E27" i="2"/>
  <c r="E25" i="2"/>
  <c r="E24" i="2"/>
  <c r="E22" i="2"/>
  <c r="E21" i="2"/>
  <c r="E19" i="2"/>
  <c r="E17" i="2"/>
  <c r="E16" i="2"/>
  <c r="E15" i="2"/>
  <c r="E14" i="2"/>
  <c r="E12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<sst xmlns="http://schemas.openxmlformats.org/spreadsheetml/2006/main" count="459" uniqueCount="447">
  <si>
    <t>Personal Hygiene</t>
  </si>
  <si>
    <t>Combs &amp; Hairbrushses</t>
  </si>
  <si>
    <t>Comb, Black 8.25" Large 12ea/bg</t>
  </si>
  <si>
    <t>Hairbrush, Standard 8" Nylon - 24 ea/cs</t>
  </si>
  <si>
    <t>Shampoo &amp; Body Bath</t>
  </si>
  <si>
    <t>(DSC) Shampoo, Pre-Emptive Strike - Everyday Lice Control 1 Gal each</t>
  </si>
  <si>
    <t xml:space="preserve">Liceout® Shampoo Lice Treatment, 1 gallon, W/pump 1 Gal each </t>
  </si>
  <si>
    <t>Shampoo, Maximum Security 4oz - 60ea/cs</t>
  </si>
  <si>
    <t>Liquid Soap &amp; Body Lotion</t>
  </si>
  <si>
    <t>Dial Golden Liquid Antibacterial Hand Soap 1 Gal / 4 per cs</t>
  </si>
  <si>
    <t>Hand and body Lotion 4 oz/ 60 per cs</t>
  </si>
  <si>
    <t>Deodorant</t>
  </si>
  <si>
    <t xml:space="preserve">Deodorant, Women, Degree 1.6oz - Stick 12 ea/cs, </t>
  </si>
  <si>
    <t>Deodorant, Men, Degree 1.7oz Stick 12ea/cs</t>
  </si>
  <si>
    <t>Deodorant, Freshscent 1.6 oz - Push Up, 12ea/cs</t>
  </si>
  <si>
    <t>Bar Soap</t>
  </si>
  <si>
    <t>Soap All-in-1 Dissolvable Pak - 500 ea/cs</t>
  </si>
  <si>
    <t>Soap Antibacterial Deodorant,  Unwrap #.5 - 1000 ea/cs</t>
  </si>
  <si>
    <t>(DSC) Soap, Dial Wrapped 4.0 oz. - 36 ea/cs</t>
  </si>
  <si>
    <t>Feminine Hygiene</t>
  </si>
  <si>
    <t>Maxithin Long Super w/Wings - 288 ea/cs</t>
  </si>
  <si>
    <t>Sanitary Napkn,Unwrapped - 576 ea/cs</t>
  </si>
  <si>
    <t>Toothpaste &amp; Mouthwash</t>
  </si>
  <si>
    <r>
      <t xml:space="preserve">Toothbrush, Shrt Handle </t>
    </r>
    <r>
      <rPr>
        <b/>
        <sz val="10"/>
        <rFont val="Aptos Narrow"/>
        <family val="2"/>
        <scheme val="minor"/>
      </rPr>
      <t>30</t>
    </r>
    <r>
      <rPr>
        <sz val="10"/>
        <rFont val="Aptos Narrow"/>
        <family val="2"/>
        <scheme val="minor"/>
      </rPr>
      <t xml:space="preserve"> tuft - 144 ea/cs </t>
    </r>
  </si>
  <si>
    <t>Toothpaste, NatureMint .28oz - 1000 ea/cs</t>
  </si>
  <si>
    <t>Disposable Razors &amp; Shaving Cream</t>
  </si>
  <si>
    <t>Razor, Single Blade Orange - Disposable 1000 cs</t>
  </si>
  <si>
    <t>Razor, Thumb Orange Hig Security - 500ea/cs</t>
  </si>
  <si>
    <t>Shave Cream, Brushless .6oz - Plastic Tubes 144/cs</t>
  </si>
  <si>
    <t>Shave Cream, Freshscent 11oz - 12ea/cs</t>
  </si>
  <si>
    <t>Other Subcategories</t>
  </si>
  <si>
    <t>Clipper,Toenail,Metal,No File - 12/cs</t>
  </si>
  <si>
    <t>Fingernail Clipper - Nickel Plated 24/case</t>
  </si>
  <si>
    <t>(DSC) Gloves, Nitrile, Blk, Fentanyl Protection  - 100 ea/bx, 10 bx/cs</t>
  </si>
  <si>
    <t>(DSC) Microban Disinfectant Spray - 15oz, 6 ea/cs</t>
  </si>
  <si>
    <t>Clippercide Spray,12 oz - For Hair Clippers 12 ea/cs</t>
  </si>
  <si>
    <t>Clipper, Wahl 8500 Senior - w/V5000 motor &amp; attachment 1 ea</t>
  </si>
  <si>
    <t>Personal Admission Kit 501 48/ cs</t>
  </si>
  <si>
    <t>BBC Item #</t>
  </si>
  <si>
    <t>COMB-8H</t>
  </si>
  <si>
    <t>HB</t>
  </si>
  <si>
    <t>LCS-128</t>
  </si>
  <si>
    <t>MS4</t>
  </si>
  <si>
    <t>S23480</t>
  </si>
  <si>
    <t>26510-1</t>
  </si>
  <si>
    <t>RD7990 (SOLD IN CASEPACK 96, $55.13/CS)</t>
  </si>
  <si>
    <t>PAK3N1</t>
  </si>
  <si>
    <t>AU1-C</t>
  </si>
  <si>
    <t>6207B-36</t>
  </si>
  <si>
    <t>SN288-C</t>
  </si>
  <si>
    <t>SNUW-12</t>
  </si>
  <si>
    <t>BBST25</t>
  </si>
  <si>
    <t>NMFP</t>
  </si>
  <si>
    <t>CLR1000-OR</t>
  </si>
  <si>
    <t>TRC500-OR</t>
  </si>
  <si>
    <t>BSC6</t>
  </si>
  <si>
    <t>ASC11</t>
  </si>
  <si>
    <t>TNC12</t>
  </si>
  <si>
    <t>FNC24</t>
  </si>
  <si>
    <t>7504X-XL</t>
  </si>
  <si>
    <t>25950062 (SOLD BY CASEPACK 12, $83.32/cs)</t>
  </si>
  <si>
    <t>SHAK-501</t>
  </si>
  <si>
    <t>Clothing and Uniforms</t>
  </si>
  <si>
    <t>Uniforms, Jumpsuits &amp; Scrubs</t>
  </si>
  <si>
    <t>Jumpsuit, Navy Gripper X-large - 1ea</t>
  </si>
  <si>
    <t>Jumpsuit,Green/White Stripe - Sz XL -1ea</t>
  </si>
  <si>
    <t>Jumpsuit, Red XL - 1 ea</t>
  </si>
  <si>
    <t xml:space="preserve">Jumpsuit, Orange X-large - 1 ea, </t>
  </si>
  <si>
    <t>Jumpsuit, Khaki XL 1 ea</t>
  </si>
  <si>
    <r>
      <t>Shirt, Navy TriStitch Sz XL</t>
    </r>
    <r>
      <rPr>
        <b/>
        <sz val="10"/>
        <rFont val="Aptos Narrow"/>
        <family val="2"/>
        <scheme val="minor"/>
      </rPr>
      <t xml:space="preserve"> - </t>
    </r>
    <r>
      <rPr>
        <sz val="10"/>
        <rFont val="Aptos Narrow"/>
        <family val="2"/>
        <scheme val="minor"/>
      </rPr>
      <t>1 ea</t>
    </r>
  </si>
  <si>
    <t>Trousers, Navy, TriStitch - Sz XL, 1 ea</t>
  </si>
  <si>
    <t>Shirt, TriStitch, No Pocket, Yellow, XL, 1 ea</t>
  </si>
  <si>
    <t>Outerwear (Jackets &amp; Coats)</t>
  </si>
  <si>
    <t xml:space="preserve">Coat, Khaki Work Blanket Lnd - 1 ea </t>
  </si>
  <si>
    <t>Activewear</t>
  </si>
  <si>
    <t>Sweatpants,No Drawstring, No Pockets, Gray, X-Large, 1 ea</t>
  </si>
  <si>
    <t xml:space="preserve">Sweatshirt, Gray, XL - 1 ea, </t>
  </si>
  <si>
    <t>Shorts, Athletic Navy Sz 2XL - 100% polyester, 9" inseam 1 ea</t>
  </si>
  <si>
    <t>Shorts, Athletic Navy Sz S - 100% polyester, 9" inseam 1 ea</t>
  </si>
  <si>
    <t>Transport Clothing</t>
  </si>
  <si>
    <t>Disposable Coveralls for Inmates Transfer - Orange Sz-XL  25 ea/cs</t>
  </si>
  <si>
    <t xml:space="preserve">Release Clothing (Jeans or Sweatpants) </t>
  </si>
  <si>
    <t>Jeans, Blue Denim Sz 38x30 - Jeans, Blue Denim Sz 38x30 1 ea</t>
  </si>
  <si>
    <t>(DSC) Elastic Waist Denim Jeans X-Large,  1 ea</t>
  </si>
  <si>
    <t>Disposable Clothing</t>
  </si>
  <si>
    <t xml:space="preserve">Gown, Isolation Yellow - 50 ea/cs, </t>
  </si>
  <si>
    <t xml:space="preserve">Paper Lightweigh Gown/ Suicide Watch Universal Fit  Blue, White 50 ea /cs  </t>
  </si>
  <si>
    <t xml:space="preserve">Court Clothing </t>
  </si>
  <si>
    <t>Mens Dickies Jeans Sz 38x30, 1 ea</t>
  </si>
  <si>
    <t>Womens Dickies Premium Flat Front Pants Black Sz 16, 1 ea</t>
  </si>
  <si>
    <t>Mens SS Poplinn Shirt  White Sz XL 1 ea</t>
  </si>
  <si>
    <t>Youth Jersey Polo - Light Blue  Sz L 1 ea</t>
  </si>
  <si>
    <t xml:space="preserve">Webbed Belt with Buckle Navy 12 ea/cs </t>
  </si>
  <si>
    <t>Poncho, Vinyl Rain Clear - 12 ea/ cs</t>
  </si>
  <si>
    <t>Cap, Baseball Orange - 12 ea/cs</t>
  </si>
  <si>
    <t>Watch Cap, Navy -  12 ea/cs</t>
  </si>
  <si>
    <t>Suicide Safety Bedroll Lifeline all-in-one-bed 1 ea</t>
  </si>
  <si>
    <t>Suicide Smock Blue Self Protection Smock -Fully Closed 1 ea</t>
  </si>
  <si>
    <t>Suicide Blanket Lifeline Blanket  1 ea</t>
  </si>
  <si>
    <t>Padded Helments Human Restraint Hard Shell Protective Helmet w/ Face Shield 1 ea</t>
  </si>
  <si>
    <t>Undergarments</t>
  </si>
  <si>
    <t>Men's Underwear &amp; Socks</t>
  </si>
  <si>
    <t xml:space="preserve">Boxers White Size Large - 12 ea/ cs </t>
  </si>
  <si>
    <t>Thermal Underwear - Pants Sz 4xl - 12 ea/ cs</t>
  </si>
  <si>
    <t>Thermal Underwear - Top Sz 4xl - 12 ea/ cs</t>
  </si>
  <si>
    <t>Women's underwear &amp; Socks</t>
  </si>
  <si>
    <t xml:space="preserve">Panty, White Size 9 - 12 ea/ cs, </t>
  </si>
  <si>
    <t xml:space="preserve">Sports Bra,Brown,36 - 12ea/cs </t>
  </si>
  <si>
    <t>Bra, White Glamorise 36B - 1 ea</t>
  </si>
  <si>
    <t>Nightshirt Grey, Reg Size - 1 ea</t>
  </si>
  <si>
    <t>Socks (Unisex)</t>
  </si>
  <si>
    <t xml:space="preserve">Sock, White Tube - 12 pr/dz, </t>
  </si>
  <si>
    <t>Sock, Crew Orange - 12pr/dz</t>
  </si>
  <si>
    <t>Diabetic Socks - 12 pr/dz</t>
  </si>
  <si>
    <t xml:space="preserve">Slipper Socks </t>
  </si>
  <si>
    <t>Double- Tread Slipper Socks  48pr/cs</t>
  </si>
  <si>
    <t xml:space="preserve">Single-Tread Slipper Socks  48pr /cs </t>
  </si>
  <si>
    <t>Disposables</t>
  </si>
  <si>
    <t>Disposable Boxer, Wht 3XL-4XL - 100 ea/cs</t>
  </si>
  <si>
    <t>Unisex , Disposable Briefs Mesh XL - 300 ea/cs</t>
  </si>
  <si>
    <t>Unisex, Orange, Disposable Briefs  XL - 300 ea/cs</t>
  </si>
  <si>
    <t>Unisex Bathrobe, Kimono Style, Beltless, Fleece 1 ea</t>
  </si>
  <si>
    <t>Unisex Bathrobe, Kimono Style, w/ Belt, Fleece 1 ea</t>
  </si>
  <si>
    <t>Unisex Bathrobe, Kimono Style, Beltless, Terrycloth 1 ea</t>
  </si>
  <si>
    <t xml:space="preserve">Unisex Bathrobe, Kimono Style, w/ Belt, Terrycloth 1 ea </t>
  </si>
  <si>
    <t xml:space="preserve">Thermal Underwear, Long Sleeve Top, Size XL 12 ea/ cs </t>
  </si>
  <si>
    <t xml:space="preserve">Thermal Underwear, Drawers, Size XL 12 ea/ cs </t>
  </si>
  <si>
    <t>All Plastic Reading Glasses 12ea/ cs</t>
  </si>
  <si>
    <t>Webbed Belt with Buckle 12ea/cs</t>
  </si>
  <si>
    <t>Footwear</t>
  </si>
  <si>
    <t>Sandles, Shower Shoes &amp; Flip-Flops</t>
  </si>
  <si>
    <t>Sandal, Orange, PVC, Slip On, L, 1 pr</t>
  </si>
  <si>
    <t>Sandal, Uni-Foot, EVA, OR, L, 1 pr</t>
  </si>
  <si>
    <t xml:space="preserve">Eva Clog Orange Sz XL 12 pr/ cs </t>
  </si>
  <si>
    <t>Thong, V-strap Sz Large - 12 pr/cs</t>
  </si>
  <si>
    <t>Slippers, Step-Ins &amp; Pullovers</t>
  </si>
  <si>
    <t>Shoe, Deck Orange Step-in Canvas Sz 10 - 1 pr</t>
  </si>
  <si>
    <t>Crogs, NEVA, Black, 3XL (15-16) - 12pr/cs</t>
  </si>
  <si>
    <t>Strapless EVA Step In, L, Orange, 1 pr</t>
  </si>
  <si>
    <t>Men's Terrycloth Slippers, L, 24pr/cs</t>
  </si>
  <si>
    <t>Women's Terrycloth Slippers, S, 24pr/cs</t>
  </si>
  <si>
    <t>Disposable Non-Skid Shoe Covers/Booties, 1000ea/cs</t>
  </si>
  <si>
    <t>EVA -Honeycomb Step Ins Black Sz X-Large, 1 pr</t>
  </si>
  <si>
    <t>Tennis Shoes</t>
  </si>
  <si>
    <t>Shoe, Canvas,  OR - Sz 9, 12pr/case</t>
  </si>
  <si>
    <t>Shoe, Wht Vlcr Clr Sole 11D, 12 pr/case 1pr</t>
  </si>
  <si>
    <t>Leather Athletic Shoes White Size 9, 1pr</t>
  </si>
  <si>
    <t>Hi Top, Lace Up, Canvas basketball, Sz 9, 12pr/cs</t>
  </si>
  <si>
    <t>Hi Top, Velcro, Canvas basketball, Sz 9, 12pr/cs</t>
  </si>
  <si>
    <t>Boots</t>
  </si>
  <si>
    <t>Rhino 60C21 Men's 6" Leather Plain Toe Work Boots Black SZ 10E 1pr</t>
  </si>
  <si>
    <t>Velcro Leather Work Boot Black Leather SZ 10 1pr</t>
  </si>
  <si>
    <t>Men's 6" Leather Inmate Boots, Brown, Sz 10, 1pr</t>
  </si>
  <si>
    <t>Men's 6" Leather Inmate Boots, Steel Toe, Black, Sz 10, 1pr</t>
  </si>
  <si>
    <t>Shoe Accessories</t>
  </si>
  <si>
    <t xml:space="preserve">Cushion Foam Insoles  48pr/ cs </t>
  </si>
  <si>
    <t>Matresses &amp; Linens</t>
  </si>
  <si>
    <t>Insitutional Mattress</t>
  </si>
  <si>
    <t>Mattress Clear Sealed Seam Poly 25x75x4 - w/ Scrim &amp; Pillow  1 ea</t>
  </si>
  <si>
    <t>Mattress, SS, Spartan, 25x75x4.5 - with Pillow, 1 ea</t>
  </si>
  <si>
    <t>Secure Advantage Detention Mattress 1 ea</t>
  </si>
  <si>
    <t xml:space="preserve">Bedspreads </t>
  </si>
  <si>
    <t>100% Polyester Ribbed Bedspread Tan  Fire Resistant  12 ea/cs</t>
  </si>
  <si>
    <t>Blankets</t>
  </si>
  <si>
    <t xml:space="preserve">Blanket, Wool 54 x 84 - 24 ea/cs, </t>
  </si>
  <si>
    <t>Blanket, Cozy, 66x90 Gray - w/Blue, 12 ea/cs</t>
  </si>
  <si>
    <t xml:space="preserve">Blanket, Snag Free Grey 66x90 - 1 ea, </t>
  </si>
  <si>
    <t>Blanket, Camel, 66X90, Poly PF -  1 ea</t>
  </si>
  <si>
    <t>Mattress Covers</t>
  </si>
  <si>
    <r>
      <t>Mattress Cover,</t>
    </r>
    <r>
      <rPr>
        <b/>
        <sz val="10"/>
        <rFont val="Aptos Narrow"/>
        <family val="2"/>
        <scheme val="minor"/>
      </rPr>
      <t xml:space="preserve"> </t>
    </r>
    <r>
      <rPr>
        <b/>
        <u/>
        <sz val="10"/>
        <rFont val="Aptos Narrow"/>
        <family val="2"/>
        <scheme val="minor"/>
      </rPr>
      <t xml:space="preserve">Vinyl </t>
    </r>
    <r>
      <rPr>
        <sz val="10"/>
        <rFont val="Aptos Narrow"/>
        <family val="2"/>
        <scheme val="minor"/>
      </rPr>
      <t xml:space="preserve">Navy 25x75x4, 12 ea/cs        </t>
    </r>
    <r>
      <rPr>
        <b/>
        <sz val="10"/>
        <rFont val="Aptos Narrow"/>
        <family val="2"/>
        <scheme val="minor"/>
      </rPr>
      <t xml:space="preserve"> </t>
    </r>
  </si>
  <si>
    <r>
      <t xml:space="preserve">Mattress Cover, </t>
    </r>
    <r>
      <rPr>
        <b/>
        <u/>
        <sz val="10"/>
        <rFont val="Aptos Narrow"/>
        <family val="2"/>
        <scheme val="minor"/>
      </rPr>
      <t>Vinyl,</t>
    </r>
    <r>
      <rPr>
        <sz val="10"/>
        <rFont val="Aptos Narrow"/>
        <family val="2"/>
        <scheme val="minor"/>
      </rPr>
      <t xml:space="preserve"> White,30x75x4 - 12 ea/cs        </t>
    </r>
  </si>
  <si>
    <t>Pillows</t>
  </si>
  <si>
    <t>Pillow, TPU, 20x26, Navy, 4 ea/cs</t>
  </si>
  <si>
    <t>Pillow, Cotton/Microvent 20x26 - Dk Green 4 ea/cs</t>
  </si>
  <si>
    <t>Pillowcases</t>
  </si>
  <si>
    <t xml:space="preserve">Pillowcase, White 20X30 - 12 ea/cs </t>
  </si>
  <si>
    <r>
      <t xml:space="preserve">Pillowcase,White,FireRetardant - </t>
    </r>
    <r>
      <rPr>
        <strike/>
        <sz val="10"/>
        <rFont val="Aptos Narrow"/>
        <family val="2"/>
        <scheme val="minor"/>
      </rPr>
      <t>42x34</t>
    </r>
    <r>
      <rPr>
        <sz val="10"/>
        <rFont val="Aptos Narrow"/>
        <family val="2"/>
        <scheme val="minor"/>
      </rPr>
      <t xml:space="preserve">, </t>
    </r>
    <r>
      <rPr>
        <b/>
        <u/>
        <sz val="10"/>
        <rFont val="Aptos Narrow"/>
        <family val="2"/>
        <scheme val="minor"/>
      </rPr>
      <t xml:space="preserve">20x30 </t>
    </r>
    <r>
      <rPr>
        <sz val="10"/>
        <rFont val="Aptos Narrow"/>
        <family val="2"/>
        <scheme val="minor"/>
      </rPr>
      <t xml:space="preserve">12 ea/cs               </t>
    </r>
  </si>
  <si>
    <t>Sheets</t>
  </si>
  <si>
    <t>Combined Sheet, Overall Quilt, Navy, 30x76, ea</t>
  </si>
  <si>
    <t>Sheet Disposable Flat 54x90 - White, 50 ea/cs</t>
  </si>
  <si>
    <t>Sheet, White, Fire Retardant - 66x104, T-130, 1 dz,</t>
  </si>
  <si>
    <t>Fitted Sheets 12 per pack  30 x 75 x6 White  Poly Cotton Blend 12 ea/cs</t>
  </si>
  <si>
    <t>Towels &amp; Washcloths</t>
  </si>
  <si>
    <t xml:space="preserve">Wash Cloth, 12x12 White .75lb - 12 ea/cs </t>
  </si>
  <si>
    <t xml:space="preserve">Towel, Bath White 20x40 4.25lb - 12 ea/cs, </t>
  </si>
  <si>
    <t>Disposable Towels  20" x 40" 300 ea/cs</t>
  </si>
  <si>
    <t>Bed Bug and Lice Killer Aerosol Spray 12 ea/ cs</t>
  </si>
  <si>
    <t>Facility - Evidence &amp; Inmate Property Storage</t>
  </si>
  <si>
    <t>Furniture</t>
  </si>
  <si>
    <t>Chair, Armless, Stackable,Teal - 1 ea</t>
  </si>
  <si>
    <t>Table, 42" Round, Game Top, Brown 1 ea</t>
  </si>
  <si>
    <t>Endurance Night Stand/Table, 22" H x 21" W x 18" D 1 ea</t>
  </si>
  <si>
    <t>Endurance Bunk, 81" L x 35" W x 21" H 1 ea</t>
  </si>
  <si>
    <t>Endurance Wall Mount Bunk, Black</t>
  </si>
  <si>
    <t>Armless Chair, 33"H x 24"W x 24"D (Dimensions approximate)</t>
  </si>
  <si>
    <t>Modumaxx Multipurpose Table with Steel Post Legs, Square Top, MDL 5004</t>
  </si>
  <si>
    <t>Shower Curtains</t>
  </si>
  <si>
    <t>Curtain, Hookless Translucent - 1 ea,  36"W X 77"L</t>
  </si>
  <si>
    <t>Shower Curtain, Snap Closure - Light Green, 1 ea</t>
  </si>
  <si>
    <t>Shower Curtain, Snap Closure - 36x77, 12 ea/cs</t>
  </si>
  <si>
    <t>Shower Supplies</t>
  </si>
  <si>
    <t>Plastic Shower Cap, 100 ea/cs</t>
  </si>
  <si>
    <t>Shower Mat, 13.8” x 21.7”, Cream, 1 ea</t>
  </si>
  <si>
    <t>Evidence Storage Bag</t>
  </si>
  <si>
    <t>Size 9"x9" - 9"×12" with 2.5″ Lip. 1000 ea /cs Sequentially numbered Gauge: 2.5 mil - 2.5 mil clear extra strong film.</t>
  </si>
  <si>
    <t>Size 12"x12" - 12"×15" with 2.5″ Lip. 500 ea/cs  Sequentially numbered Gauge: 2.8 mil - 2.8 mil clear extra strong film.</t>
  </si>
  <si>
    <t>Inmate Property Storage</t>
  </si>
  <si>
    <t>Hanging Lockable Garment Bags, 44", 1ea</t>
  </si>
  <si>
    <t>Hanging Mesh Inmate Property Bags, 35", 1 ea</t>
  </si>
  <si>
    <t>Non-Lockable Garment Bags, 1 ea</t>
  </si>
  <si>
    <t>Barracuda Box, Large 1 ea</t>
  </si>
  <si>
    <t>Odor Hound Air &amp; Surface Spray - 32fl. oz.  6 ea/cs</t>
  </si>
  <si>
    <t>Facility - Kitchen</t>
  </si>
  <si>
    <t>Kitchen</t>
  </si>
  <si>
    <t>Stainless Steel Utility Cart 3 shelves 15.5" x 24" 300 lb capacity, 1 ea</t>
  </si>
  <si>
    <t xml:space="preserve">Stainless Steel Stock Pot with Cover 20 qt, 1 ea </t>
  </si>
  <si>
    <t xml:space="preserve">Stainless Steel Stock Pot with Cover 40 qt, 1 ea </t>
  </si>
  <si>
    <t xml:space="preserve">Sauce Pans 7 qt, 1 ea </t>
  </si>
  <si>
    <t xml:space="preserve">Stainless Steel Coffee Urn 11.5"W x 9"Dx16"H, 1 ea </t>
  </si>
  <si>
    <t xml:space="preserve">Insulated Trays 6 compartment  10 ea/cs </t>
  </si>
  <si>
    <t>Insulated Trays 4 compartment  10 ea/cs</t>
  </si>
  <si>
    <r>
      <t>Flexible</t>
    </r>
    <r>
      <rPr>
        <b/>
        <sz val="10"/>
        <rFont val="Aptos Narrow"/>
        <family val="2"/>
        <scheme val="minor"/>
      </rPr>
      <t xml:space="preserve"> </t>
    </r>
    <r>
      <rPr>
        <b/>
        <strike/>
        <sz val="10"/>
        <rFont val="Aptos Narrow"/>
        <family val="2"/>
        <scheme val="minor"/>
      </rPr>
      <t>Silicone</t>
    </r>
    <r>
      <rPr>
        <sz val="10"/>
        <rFont val="Aptos Narrow"/>
        <family val="2"/>
        <scheme val="minor"/>
      </rPr>
      <t xml:space="preserve"> Clear tray Lid 12 ea/cs</t>
    </r>
  </si>
  <si>
    <t>Flexible 6 compartment Tray 12 ea/cs</t>
  </si>
  <si>
    <t>Polypropylene Teaspoons Orange 144 ea/cs</t>
  </si>
  <si>
    <t xml:space="preserve">Polypropylene Soup Spoons Orange 144 ea/cs </t>
  </si>
  <si>
    <t xml:space="preserve">Polypropylene Spork Orange 144 ea/cs </t>
  </si>
  <si>
    <t>Polypropylene Knife Orange 144 ea/cs</t>
  </si>
  <si>
    <t>Polypropylene Form Orange 144 ea/cs</t>
  </si>
  <si>
    <t>Heavy-Duty Vinyl Apron 1ea</t>
  </si>
  <si>
    <t xml:space="preserve">Dispoable Poly Gloves 1000 ea/bx  Sz Medium </t>
  </si>
  <si>
    <t>Trash Bags Orange 44 Gallons 100 ea/cs</t>
  </si>
  <si>
    <t xml:space="preserve">Dust Mot Kit, 1 ea </t>
  </si>
  <si>
    <t xml:space="preserve">Dust Motp Heads Replacment 12ea/cs </t>
  </si>
  <si>
    <t>Spill Kits, 1 ea</t>
  </si>
  <si>
    <t>Facility - Laundry Supplies &amp; Equipment</t>
  </si>
  <si>
    <t xml:space="preserve">Laundry Cart  </t>
  </si>
  <si>
    <t>Wire Laundry Cart Mega Size holds 6 bushels, 1 ea</t>
  </si>
  <si>
    <t>Laundry Utility Trucks</t>
  </si>
  <si>
    <t>Steele Canvas Linen External Dimensions 38" x 28" x 66", 1 ea</t>
  </si>
  <si>
    <r>
      <t xml:space="preserve">Steele Canvas Maxi - </t>
    </r>
    <r>
      <rPr>
        <b/>
        <strike/>
        <sz val="10"/>
        <color theme="1"/>
        <rFont val="Aptos Narrow"/>
        <family val="2"/>
        <scheme val="minor"/>
      </rPr>
      <t>Orange</t>
    </r>
    <r>
      <rPr>
        <sz val="10"/>
        <color theme="1"/>
        <rFont val="Aptos Narrow"/>
        <family val="2"/>
        <scheme val="minor"/>
      </rPr>
      <t xml:space="preserve"> External Dimension 38" x  29"x 34", 1 ea  </t>
    </r>
    <r>
      <rPr>
        <b/>
        <u/>
        <sz val="10"/>
        <color theme="1"/>
        <rFont val="Aptos Narrow"/>
        <family val="2"/>
        <scheme val="minor"/>
      </rPr>
      <t>Any color will suffice.</t>
    </r>
    <r>
      <rPr>
        <sz val="10"/>
        <color theme="1"/>
        <rFont val="Aptos Narrow"/>
        <family val="2"/>
        <scheme val="minor"/>
      </rPr>
      <t xml:space="preserve">    </t>
    </r>
    <r>
      <rPr>
        <b/>
        <sz val="10"/>
        <color theme="1"/>
        <rFont val="Aptos Narrow"/>
        <family val="2"/>
        <scheme val="minor"/>
      </rPr>
      <t xml:space="preserve">  </t>
    </r>
  </si>
  <si>
    <t>Yellow Vinyl-Coated Glosstex Trucks 18 bushels 44x32x36, 1 ea</t>
  </si>
  <si>
    <t>Laundry Hampers</t>
  </si>
  <si>
    <r>
      <t xml:space="preserve">Hospital Hamper Bags, </t>
    </r>
    <r>
      <rPr>
        <b/>
        <u/>
        <sz val="10"/>
        <color theme="1"/>
        <rFont val="Aptos Narrow"/>
        <family val="2"/>
        <scheme val="minor"/>
      </rPr>
      <t>Mesh</t>
    </r>
    <r>
      <rPr>
        <sz val="10"/>
        <color theme="1"/>
        <rFont val="Aptos Narrow"/>
        <family val="2"/>
        <scheme val="minor"/>
      </rPr>
      <t xml:space="preserve"> 24x36, 1 ea                  </t>
    </r>
  </si>
  <si>
    <t>Laundry Baskets</t>
  </si>
  <si>
    <t>Canvas Utility Basket Truck - Laundry Cart, White, 10 Bushel, 1 ea</t>
  </si>
  <si>
    <t>Medium Duty Bulk Truck - Laundry Cart, White, 6 Bushel, 1 ea</t>
  </si>
  <si>
    <t>Property Bags</t>
  </si>
  <si>
    <t>Bag, Clothes Lockable W/hanger, 1 ea</t>
  </si>
  <si>
    <t>Property Bag, 9"x12" w/2"lip - 200 ea/cs</t>
  </si>
  <si>
    <t>Laundry Net or Mesh Bags</t>
  </si>
  <si>
    <t xml:space="preserve">Laundry Bag, 18x24 Wht Tie Cor - Med.  12 ea/cs </t>
  </si>
  <si>
    <t>Laundry Bag, 18x24 Sliplock Wh - 12 ea/cs</t>
  </si>
  <si>
    <t>Laundry Bag, 15x20 Wht Tie-cor - Small 12 ea/cs</t>
  </si>
  <si>
    <t>Laundry Bag, 24x36, Tie Top - 12 ea/cs</t>
  </si>
  <si>
    <t>Kangaroo Cart</t>
  </si>
  <si>
    <t>Black 30"W x 53"L x 38"H General Use  1,000 lbs load, 1 ea</t>
  </si>
  <si>
    <t>Mesh Storage Bag</t>
  </si>
  <si>
    <t xml:space="preserve">Laundry Storage Bag Unbleached30"x40"  36 ea/cs Natural color </t>
  </si>
  <si>
    <t xml:space="preserve">In-Cell Organizer (Clear &amp; Mesh) </t>
  </si>
  <si>
    <t xml:space="preserve">In-Cell Organizer size 15.5" Wx21" Lx 5" D with lid 12 ea /cs  </t>
  </si>
  <si>
    <t xml:space="preserve">Kills Bed Bugs Spray 17.5oz Aerosol Can, 1 ea </t>
  </si>
  <si>
    <t>Bio-Fluids Solidifying Absorbent Powder, 1 ea</t>
  </si>
  <si>
    <t xml:space="preserve">Blood Vomit &amp; Urine Clean up Kit, 1 ea </t>
  </si>
  <si>
    <t>Recreation Equipment</t>
  </si>
  <si>
    <t>Books, Puzzles, Cards &amp; Games</t>
  </si>
  <si>
    <t xml:space="preserve">Playing Cards, 12 decks/cs </t>
  </si>
  <si>
    <t>Uno Card Game - Deck, 1 ea</t>
  </si>
  <si>
    <t>Phase 10 Card Game - 1 ea</t>
  </si>
  <si>
    <t>Checker Game - 1 ea,</t>
  </si>
  <si>
    <t>Chess Pieces Only, Silicone - 6 Full Sets/cs</t>
  </si>
  <si>
    <t>Puzzle Book Variety Pack - 24 ea/cs</t>
  </si>
  <si>
    <t>Sports Equipment</t>
  </si>
  <si>
    <t>Basketball, Rubber, 29.5", 1 ea</t>
  </si>
  <si>
    <t>Soccer Ball, Size 5, 1 ea</t>
  </si>
  <si>
    <t>Football, Rubber, 1 ea</t>
  </si>
  <si>
    <t>Pump, Metal, Hand, 1 ea</t>
  </si>
  <si>
    <t>Basketball Net, Replacement, 1 ea</t>
  </si>
  <si>
    <t>Basketball, Synthetic Leather - 29.5", 1 ea</t>
  </si>
  <si>
    <t xml:space="preserve">Property Bags 10"x13" w/2"lip 200 ea/cs </t>
  </si>
  <si>
    <t xml:space="preserve">Property Bags 14" x 20" w/2" lip 200 ea/case </t>
  </si>
  <si>
    <t>Office Supplies: Security Pens, Pencils, Sketch Pads &amp; Paper</t>
  </si>
  <si>
    <t>Pencil, 3" Golf - 144 ea/cs</t>
  </si>
  <si>
    <t xml:space="preserve">Pencil, Flexible 6" Orange - 144ea/cs 
</t>
  </si>
  <si>
    <t>Pen, Ink Blue Washable E Z - Bend Jr, 100 ea/cs</t>
  </si>
  <si>
    <t>Envelope, Bus. #10 - 50 ea/bx</t>
  </si>
  <si>
    <t xml:space="preserve">Pen, Max Sec Black Clear Cover - 144 ea/cs </t>
  </si>
  <si>
    <t>Tablet, 6x9 Ruled - 6 ea/cs</t>
  </si>
  <si>
    <t>24212-XL</t>
  </si>
  <si>
    <t>GWJ-XL</t>
  </si>
  <si>
    <t>24217-XL</t>
  </si>
  <si>
    <t>OJS-XL</t>
  </si>
  <si>
    <t>24218-XL</t>
  </si>
  <si>
    <t>TNS-XL</t>
  </si>
  <si>
    <t>TNT-XL</t>
  </si>
  <si>
    <t>JZ-NPS-YW-XL</t>
  </si>
  <si>
    <t>652-KH-4244</t>
  </si>
  <si>
    <t>SPGY-XL</t>
  </si>
  <si>
    <t>SSGY-XL</t>
  </si>
  <si>
    <t>659NV-2XL</t>
  </si>
  <si>
    <t>659NV-S</t>
  </si>
  <si>
    <t>35902-XL</t>
  </si>
  <si>
    <t>BJ3832</t>
  </si>
  <si>
    <t>BDT2-XL</t>
  </si>
  <si>
    <t>DPGN</t>
  </si>
  <si>
    <t>Z9393V3830</t>
  </si>
  <si>
    <t>ZFP221-BK-16R</t>
  </si>
  <si>
    <t>ZSP24WH-XL</t>
  </si>
  <si>
    <t>Z8800BLB-L</t>
  </si>
  <si>
    <t>MBB-NV</t>
  </si>
  <si>
    <t>VRP</t>
  </si>
  <si>
    <t>Z39165-OR</t>
  </si>
  <si>
    <t>101K-NV</t>
  </si>
  <si>
    <t>BBSSB</t>
  </si>
  <si>
    <t>505C-BL</t>
  </si>
  <si>
    <t>SB5480</t>
  </si>
  <si>
    <t>JZ-9822-BK-L</t>
  </si>
  <si>
    <t>EBXV-WH-L</t>
  </si>
  <si>
    <t>112-4XL</t>
  </si>
  <si>
    <t>63-4XL</t>
  </si>
  <si>
    <t>ELBLCTN-9</t>
  </si>
  <si>
    <t>BREBASPLS-36</t>
  </si>
  <si>
    <t>Z1000GL-36B</t>
  </si>
  <si>
    <t>NWNGR</t>
  </si>
  <si>
    <t>1700-W</t>
  </si>
  <si>
    <t>OC</t>
  </si>
  <si>
    <t>JZ-BK175D-WH911, JZ-BK175D-WH-1013 (SOLD BY CASEPACK 240, $277.45/CS240)</t>
  </si>
  <si>
    <t>JZ-3912-001-YW-XL</t>
  </si>
  <si>
    <t>NSST-GY (SOLD BY CASEPACK 12, $10.41/CS12)</t>
  </si>
  <si>
    <t>DBXR-3XL4XL</t>
  </si>
  <si>
    <t>1070-XL</t>
  </si>
  <si>
    <t>1071-XL</t>
  </si>
  <si>
    <t>JZ-KIMONOROBE-BLW</t>
  </si>
  <si>
    <t>JZ-VELOURROBEBLT-WH</t>
  </si>
  <si>
    <t>JZ-KIMONORBATHROBE-BW</t>
  </si>
  <si>
    <t>JZ-TERRYROBEBELT-WH</t>
  </si>
  <si>
    <t>63-XL</t>
  </si>
  <si>
    <t>112-XL</t>
  </si>
  <si>
    <t>ZREADGLASS-1.00</t>
  </si>
  <si>
    <t>MBB-KH</t>
  </si>
  <si>
    <t>FPVSN2-OR-L</t>
  </si>
  <si>
    <t>FEVSN1-OR-L</t>
  </si>
  <si>
    <t>NEVA-OR-XL</t>
  </si>
  <si>
    <t>1800-L</t>
  </si>
  <si>
    <t>155OR-10</t>
  </si>
  <si>
    <t>NEVA-BK-3XL</t>
  </si>
  <si>
    <t>FEVST35-OR-L</t>
  </si>
  <si>
    <t>CS2-L (SOLD BY THE EACH, $5.37/EA)</t>
  </si>
  <si>
    <t>FEVST35-BK-XL</t>
  </si>
  <si>
    <t>28033B-XL (SOLD BY CASEPACK 300, $72.49/CS300)</t>
  </si>
  <si>
    <t>155OR-9 (SOLD BY THE PAIR, $5.36/PR)</t>
  </si>
  <si>
    <t>W72D-11</t>
  </si>
  <si>
    <t>W650MF-9</t>
  </si>
  <si>
    <t>2899-9 (SOLD BY THE PAIR, $8.19/PR)</t>
  </si>
  <si>
    <t>FCNGB23-BK-9 (SOLD BY THE PAIR, $9.44/PR)</t>
  </si>
  <si>
    <t>8263-10</t>
  </si>
  <si>
    <t>B525D-10</t>
  </si>
  <si>
    <t>82221EE-10</t>
  </si>
  <si>
    <t>INSOLEM-OSFA</t>
  </si>
  <si>
    <t>JZ-60C21-BK-10</t>
  </si>
  <si>
    <t>SSPM25754CLSP</t>
  </si>
  <si>
    <t>SS257545RSP</t>
  </si>
  <si>
    <t>SS257545PNV14</t>
  </si>
  <si>
    <t>ZRCBN-TN</t>
  </si>
  <si>
    <t>RB5484</t>
  </si>
  <si>
    <t>CZ6690GY (SOLD BY CASEPACK 15, $141.38/CS15)</t>
  </si>
  <si>
    <t>BLSFG</t>
  </si>
  <si>
    <t>HPFB6690CML</t>
  </si>
  <si>
    <t>VMC25724 (SOLD BY THE EACH, $22.04/EA)</t>
  </si>
  <si>
    <t>VMC30724 (SOLD BY THE EACH, $26.46/EA)</t>
  </si>
  <si>
    <t>TPU2026</t>
  </si>
  <si>
    <t>CMV2026</t>
  </si>
  <si>
    <t>PC4234P</t>
  </si>
  <si>
    <t>FRPC4234W</t>
  </si>
  <si>
    <t>CSST2-3076-NV</t>
  </si>
  <si>
    <t>DFSH5490</t>
  </si>
  <si>
    <t>FRSH66104W</t>
  </si>
  <si>
    <t>FS3075L</t>
  </si>
  <si>
    <t>WC1212</t>
  </si>
  <si>
    <t>BT425</t>
  </si>
  <si>
    <t>DHT2040</t>
  </si>
  <si>
    <t>Z86484-TL</t>
  </si>
  <si>
    <t>Z542S-GLM</t>
  </si>
  <si>
    <t>Z7602-BK</t>
  </si>
  <si>
    <t>Z96484BK</t>
  </si>
  <si>
    <t>Z536S-GLM</t>
  </si>
  <si>
    <t>TSC36</t>
  </si>
  <si>
    <t>SC3677</t>
  </si>
  <si>
    <t>GYSC36 (SOLD BY THE EACH, $12.49/EA)</t>
  </si>
  <si>
    <t>PSC</t>
  </si>
  <si>
    <t>0405-06</t>
  </si>
  <si>
    <t>UNV999, UNV999NP</t>
  </si>
  <si>
    <t>UNV1420</t>
  </si>
  <si>
    <t>Z7268-BK</t>
  </si>
  <si>
    <t>OH-S32</t>
  </si>
  <si>
    <t>TRAY6BR</t>
  </si>
  <si>
    <t>TRAY4BR</t>
  </si>
  <si>
    <t>BBFX-LID5</t>
  </si>
  <si>
    <t>BBFX-TRAY5</t>
  </si>
  <si>
    <t>62TS</t>
  </si>
  <si>
    <t>62SS</t>
  </si>
  <si>
    <t>62SPK</t>
  </si>
  <si>
    <t>62K</t>
  </si>
  <si>
    <t>62F</t>
  </si>
  <si>
    <t>SCA-LTG</t>
  </si>
  <si>
    <t>GLM20</t>
  </si>
  <si>
    <t>TBOR</t>
  </si>
  <si>
    <t>KITDM</t>
  </si>
  <si>
    <t>DMREPLACE</t>
  </si>
  <si>
    <t>BHK-100</t>
  </si>
  <si>
    <t>JZ-WB241586</t>
  </si>
  <si>
    <t>JZ-B001AS81BG</t>
  </si>
  <si>
    <t>JZ-B001AS90CK</t>
  </si>
  <si>
    <t>JZ-B001AS813O</t>
  </si>
  <si>
    <t>JZ-CFPCP30</t>
  </si>
  <si>
    <t>Z700-6W</t>
  </si>
  <si>
    <t>Z700-12W</t>
  </si>
  <si>
    <t>Z700-18</t>
  </si>
  <si>
    <t>Z700-10W</t>
  </si>
  <si>
    <t>E1824</t>
  </si>
  <si>
    <t>E1520</t>
  </si>
  <si>
    <t>W1824</t>
  </si>
  <si>
    <t>TW2436</t>
  </si>
  <si>
    <t>ZCC116</t>
  </si>
  <si>
    <t>W2436 (SOLD BY CASEPACK 12, $37.25/CS12)</t>
  </si>
  <si>
    <t>SLB3040U (SOLD BY THE EACH, $4.65/EA)</t>
  </si>
  <si>
    <t>CBICO (SOLD BY THE EACH, $14.35/EA)</t>
  </si>
  <si>
    <t>BB-217P (SOLD BY CASEPACK 6, $63.91/CS6)</t>
  </si>
  <si>
    <t>ZPLP503 (SOLD BY CASEPACK 4, $476.61/CS4)</t>
  </si>
  <si>
    <t>ZKIT5004</t>
  </si>
  <si>
    <t>AC</t>
  </si>
  <si>
    <t>UNO2</t>
  </si>
  <si>
    <t>PH10</t>
  </si>
  <si>
    <t>BBFXCHESS</t>
  </si>
  <si>
    <t>PV3824</t>
  </si>
  <si>
    <t>RS01-BB-RB</t>
  </si>
  <si>
    <t>RS01-SB</t>
  </si>
  <si>
    <t>RS01-FB</t>
  </si>
  <si>
    <t>BPUMP</t>
  </si>
  <si>
    <t>BBNR</t>
  </si>
  <si>
    <t>RS01-BB-SL</t>
  </si>
  <si>
    <t>UNV999</t>
  </si>
  <si>
    <t>UNV1013V</t>
  </si>
  <si>
    <t>GP-1</t>
  </si>
  <si>
    <t>MSOP</t>
  </si>
  <si>
    <t>WSHP</t>
  </si>
  <si>
    <t>MSBP</t>
  </si>
  <si>
    <t>JZ-40050003-WH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</si>
</sst>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name val="Aptos Narrow"/>
      <family val="2"/>
      <scheme val="minor"/>
    </font>
    <font>
      <sz val="10"/>
      <color rgb="FF222222"/>
      <name val="Aptos Narrow"/>
      <family val="2"/>
      <scheme val="minor"/>
    </font>
    <font>
      <b/>
      <strike/>
      <sz val="10"/>
      <name val="Aptos Narrow"/>
      <family val="2"/>
      <scheme val="minor"/>
    </font>
    <font>
      <b/>
      <strike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499923703726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/>
    </xf>
    <xf numFmtId="44" fontId="0" fillId="2" borderId="1" xfId="1" applyFont="1" applyFill="1" applyBorder="1"/>
    <xf numFmtId="10" fontId="0" fillId="2" borderId="1" xfId="0" applyNumberFormat="1" applyFill="1" applyBorder="1"/>
    <xf numFmtId="0" fontId="3" fillId="0" borderId="1" xfId="0" applyFont="1" applyBorder="1"/>
    <xf numFmtId="44" fontId="0" fillId="3" borderId="1" xfId="1" applyFont="1" applyFill="1" applyBorder="1"/>
    <xf numFmtId="10" fontId="0" fillId="3" borderId="1" xfId="0" applyNumberFormat="1" applyFill="1" applyBorder="1"/>
    <xf numFmtId="0" fontId="4" fillId="0" borderId="1" xfId="0" applyFont="1" applyBorder="1" applyAlignment="1">
      <alignment horizontal="left"/>
    </xf>
    <xf numFmtId="44" fontId="0" fillId="4" borderId="1" xfId="1" applyFont="1" applyFill="1" applyBorder="1"/>
    <xf numFmtId="10" fontId="0" fillId="4" borderId="1" xfId="0" applyNumberFormat="1" applyFill="1" applyBorder="1"/>
    <xf numFmtId="0" fontId="5" fillId="0" borderId="1" xfId="0" applyFont="1" applyBorder="1"/>
    <xf numFmtId="0" fontId="4" fillId="0" borderId="1" xfId="0" applyFont="1" applyBorder="1"/>
    <xf numFmtId="0" fontId="2" fillId="5" borderId="0" xfId="0" applyFont="1" applyFill="1" applyAlignment="1">
      <alignment horizontal="left"/>
    </xf>
    <xf numFmtId="0" fontId="0" fillId="3" borderId="1" xfId="0" applyFill="1" applyBorder="1"/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3" xfId="0" applyFont="1" applyBorder="1" applyAlignment="1">
      <alignment wrapText="1"/>
    </xf>
    <xf numFmtId="44" fontId="0" fillId="4" borderId="4" xfId="1" applyFont="1" applyFill="1" applyBorder="1"/>
    <xf numFmtId="0" fontId="3" fillId="0" borderId="5" xfId="0" applyFont="1" applyBorder="1"/>
    <xf numFmtId="0" fontId="12" fillId="0" borderId="1" xfId="0" applyFont="1" applyBorder="1"/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0" fontId="0" fillId="6" borderId="1" xfId="0" applyNumberFormat="1" applyFill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4" fillId="0" borderId="7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4" fillId="0" borderId="1" xfId="0" applyFont="1" applyBorder="1" applyAlignment="1">
      <alignment vertical="top" wrapText="1"/>
    </xf>
    <xf numFmtId="44" fontId="19" fillId="3" borderId="1" xfId="1" applyFont="1" applyFill="1" applyBorder="1"/>
    <xf numFmtId="10" fontId="19" fillId="3" borderId="1" xfId="0" applyNumberFormat="1" applyFont="1" applyFill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/>
    </xf>
    <xf numFmtId="44" fontId="0" fillId="7" borderId="1" xfId="1" applyFont="1" applyFill="1" applyBorder="1"/>
    <xf numFmtId="10" fontId="0" fillId="7" borderId="1" xfId="0" applyNumberFormat="1" applyFill="1" applyBorder="1"/>
    <xf numFmtId="0" fontId="2" fillId="7" borderId="9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center"/>
    </xf>
    <xf numFmtId="44" fontId="0" fillId="7" borderId="10" xfId="1" applyFont="1" applyFill="1" applyBorder="1"/>
    <xf numFmtId="0" fontId="0" fillId="7" borderId="10" xfId="0" applyFill="1" applyBorder="1"/>
    <xf numFmtId="0" fontId="2" fillId="7" borderId="11" xfId="0" applyFont="1" applyFill="1" applyBorder="1"/>
    <xf numFmtId="0" fontId="2" fillId="5" borderId="12" xfId="0" applyFont="1" applyFill="1" applyBorder="1" applyAlignment="1">
      <alignment horizontal="left"/>
    </xf>
    <xf numFmtId="0" fontId="2" fillId="3" borderId="13" xfId="0" applyFont="1" applyFill="1" applyBorder="1"/>
    <xf numFmtId="164" fontId="2" fillId="4" borderId="13" xfId="0" applyNumberFormat="1" applyFont="1" applyFill="1" applyBorder="1"/>
    <xf numFmtId="164" fontId="2" fillId="3" borderId="13" xfId="0" applyNumberFormat="1" applyFont="1" applyFill="1" applyBorder="1"/>
    <xf numFmtId="0" fontId="9" fillId="0" borderId="0" xfId="0" applyFont="1" applyAlignment="1">
      <alignment wrapText="1"/>
    </xf>
    <xf numFmtId="0" fontId="2" fillId="7" borderId="12" xfId="0" applyFont="1" applyFill="1" applyBorder="1" applyAlignment="1">
      <alignment horizontal="left"/>
    </xf>
    <xf numFmtId="0" fontId="2" fillId="7" borderId="13" xfId="0" applyFont="1" applyFill="1" applyBorder="1"/>
    <xf numFmtId="0" fontId="2" fillId="5" borderId="12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left"/>
    </xf>
    <xf numFmtId="0" fontId="2" fillId="2" borderId="13" xfId="0" applyFont="1" applyFill="1" applyBorder="1"/>
    <xf numFmtId="164" fontId="2" fillId="7" borderId="13" xfId="0" applyNumberFormat="1" applyFont="1" applyFill="1" applyBorder="1"/>
    <xf numFmtId="0" fontId="2" fillId="5" borderId="15" xfId="0" applyFont="1" applyFill="1" applyBorder="1" applyAlignment="1">
      <alignment horizontal="left"/>
    </xf>
    <xf numFmtId="164" fontId="2" fillId="6" borderId="13" xfId="0" applyNumberFormat="1" applyFont="1" applyFill="1" applyBorder="1"/>
    <xf numFmtId="0" fontId="5" fillId="0" borderId="0" xfId="0" applyFont="1" applyAlignment="1">
      <alignment horizontal="left"/>
    </xf>
    <xf numFmtId="164" fontId="2" fillId="2" borderId="13" xfId="0" applyNumberFormat="1" applyFont="1" applyFill="1" applyBorder="1"/>
    <xf numFmtId="0" fontId="20" fillId="5" borderId="12" xfId="0" applyFont="1" applyFill="1" applyBorder="1" applyAlignment="1">
      <alignment horizontal="left"/>
    </xf>
    <xf numFmtId="164" fontId="20" fillId="3" borderId="13" xfId="0" applyNumberFormat="1" applyFont="1" applyFill="1" applyBorder="1"/>
    <xf numFmtId="0" fontId="2" fillId="5" borderId="16" xfId="0" applyFont="1" applyFill="1" applyBorder="1" applyAlignment="1">
      <alignment horizontal="left"/>
    </xf>
    <xf numFmtId="0" fontId="4" fillId="0" borderId="17" xfId="0" applyFont="1" applyBorder="1" applyAlignment="1">
      <alignment horizontal="left"/>
    </xf>
    <xf numFmtId="44" fontId="0" fillId="4" borderId="17" xfId="1" applyFont="1" applyFill="1" applyBorder="1"/>
    <xf numFmtId="10" fontId="0" fillId="4" borderId="17" xfId="0" applyNumberFormat="1" applyFill="1" applyBorder="1"/>
    <xf numFmtId="164" fontId="2" fillId="4" borderId="18" xfId="0" applyNumberFormat="1" applyFont="1" applyFill="1" applyBorder="1"/>
    <xf numFmtId="0" fontId="5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780D-374A-43A2-805E-113534CE0A09}">
  <dimension ref="A1:E270"/>
  <sheetViews>
    <sheetView tabSelected="1" topLeftCell="A93" zoomScale="120" zoomScaleNormal="120" workbookViewId="0">
      <selection activeCell="B173" sqref="B173"/>
    </sheetView>
  </sheetViews>
  <sheetFormatPr defaultColWidth="55.7109375" defaultRowHeight="15" x14ac:dyDescent="0.25"/>
  <cols>
    <col min="1" max="1" width="44.140625" style="12" bestFit="1" customWidth="1"/>
    <col min="3" max="3" width="17.28515625" customWidth="1"/>
    <col min="4" max="4" width="16.42578125" customWidth="1"/>
    <col min="5" max="5" width="17.42578125" customWidth="1"/>
  </cols>
  <sheetData>
    <row r="1" spans="1:5" x14ac:dyDescent="0.25">
      <c r="A1" s="40">
        <v>1</v>
      </c>
      <c r="B1" s="41" t="s">
        <v>62</v>
      </c>
      <c r="C1" s="42"/>
      <c r="D1" s="43"/>
      <c r="E1" s="44"/>
    </row>
    <row r="2" spans="1:5" ht="15.75" x14ac:dyDescent="0.25">
      <c r="A2" s="45"/>
      <c r="B2" s="4" t="s">
        <v>63</v>
      </c>
      <c r="C2" s="5"/>
      <c r="D2" s="13"/>
      <c r="E2" s="46"/>
    </row>
    <row r="3" spans="1:5" x14ac:dyDescent="0.25">
      <c r="A3" s="45" t="s">
        <v>287</v>
      </c>
      <c r="B3" s="7" t="s">
        <v>64</v>
      </c>
      <c r="C3" s="8">
        <v>26</v>
      </c>
      <c r="D3" s="9">
        <v>0.32</v>
      </c>
      <c r="E3" s="47">
        <f>C3*0.68</f>
        <v>17.68</v>
      </c>
    </row>
    <row r="4" spans="1:5" x14ac:dyDescent="0.25">
      <c r="A4" s="45" t="s">
        <v>288</v>
      </c>
      <c r="B4" s="7" t="s">
        <v>65</v>
      </c>
      <c r="C4" s="8">
        <v>30.81</v>
      </c>
      <c r="D4" s="9">
        <v>0.32</v>
      </c>
      <c r="E4" s="47">
        <f t="shared" ref="E4:E10" si="0">C4*0.68</f>
        <v>20.950800000000001</v>
      </c>
    </row>
    <row r="5" spans="1:5" x14ac:dyDescent="0.25">
      <c r="A5" s="45" t="s">
        <v>289</v>
      </c>
      <c r="B5" s="7" t="s">
        <v>66</v>
      </c>
      <c r="C5" s="8">
        <v>26</v>
      </c>
      <c r="D5" s="9">
        <v>0.32</v>
      </c>
      <c r="E5" s="47">
        <f t="shared" si="0"/>
        <v>17.68</v>
      </c>
    </row>
    <row r="6" spans="1:5" x14ac:dyDescent="0.25">
      <c r="A6" s="45" t="s">
        <v>290</v>
      </c>
      <c r="B6" s="7" t="s">
        <v>67</v>
      </c>
      <c r="C6" s="8">
        <v>26</v>
      </c>
      <c r="D6" s="9">
        <v>0.32</v>
      </c>
      <c r="E6" s="47">
        <f t="shared" si="0"/>
        <v>17.68</v>
      </c>
    </row>
    <row r="7" spans="1:5" x14ac:dyDescent="0.25">
      <c r="A7" s="45" t="s">
        <v>291</v>
      </c>
      <c r="B7" s="7" t="s">
        <v>68</v>
      </c>
      <c r="C7" s="8">
        <v>26</v>
      </c>
      <c r="D7" s="9">
        <v>0.32</v>
      </c>
      <c r="E7" s="47">
        <f t="shared" si="0"/>
        <v>17.68</v>
      </c>
    </row>
    <row r="8" spans="1:5" x14ac:dyDescent="0.25">
      <c r="A8" s="45" t="s">
        <v>292</v>
      </c>
      <c r="B8" s="7" t="s">
        <v>69</v>
      </c>
      <c r="C8" s="8">
        <v>10.83</v>
      </c>
      <c r="D8" s="9">
        <v>0.32</v>
      </c>
      <c r="E8" s="47">
        <f t="shared" si="0"/>
        <v>7.3644000000000007</v>
      </c>
    </row>
    <row r="9" spans="1:5" x14ac:dyDescent="0.25">
      <c r="A9" s="45" t="s">
        <v>293</v>
      </c>
      <c r="B9" s="7" t="s">
        <v>70</v>
      </c>
      <c r="C9" s="8">
        <v>14.1</v>
      </c>
      <c r="D9" s="9">
        <v>0.32</v>
      </c>
      <c r="E9" s="47">
        <f t="shared" si="0"/>
        <v>9.588000000000001</v>
      </c>
    </row>
    <row r="10" spans="1:5" x14ac:dyDescent="0.25">
      <c r="A10" s="45" t="s">
        <v>294</v>
      </c>
      <c r="B10" s="7" t="s">
        <v>71</v>
      </c>
      <c r="C10" s="8">
        <v>12.88</v>
      </c>
      <c r="D10" s="9">
        <v>0.32</v>
      </c>
      <c r="E10" s="47">
        <f t="shared" si="0"/>
        <v>8.7584000000000017</v>
      </c>
    </row>
    <row r="11" spans="1:5" ht="15.75" x14ac:dyDescent="0.25">
      <c r="A11" s="45"/>
      <c r="B11" s="4" t="s">
        <v>72</v>
      </c>
      <c r="C11" s="5"/>
      <c r="D11" s="6"/>
      <c r="E11" s="48"/>
    </row>
    <row r="12" spans="1:5" x14ac:dyDescent="0.25">
      <c r="A12" s="45" t="s">
        <v>295</v>
      </c>
      <c r="B12" s="7" t="s">
        <v>73</v>
      </c>
      <c r="C12" s="8">
        <v>37.630000000000003</v>
      </c>
      <c r="D12" s="9">
        <v>0.42</v>
      </c>
      <c r="E12" s="47">
        <f>C12*0.58</f>
        <v>21.825399999999998</v>
      </c>
    </row>
    <row r="13" spans="1:5" ht="15.75" x14ac:dyDescent="0.25">
      <c r="A13" s="45"/>
      <c r="B13" s="4" t="s">
        <v>74</v>
      </c>
      <c r="C13" s="5"/>
      <c r="D13" s="6"/>
      <c r="E13" s="48"/>
    </row>
    <row r="14" spans="1:5" x14ac:dyDescent="0.25">
      <c r="A14" s="45" t="s">
        <v>296</v>
      </c>
      <c r="B14" s="7" t="s">
        <v>75</v>
      </c>
      <c r="C14" s="8">
        <v>11.34</v>
      </c>
      <c r="D14" s="9">
        <v>0.44</v>
      </c>
      <c r="E14" s="47">
        <f>C14*0.56</f>
        <v>6.3504000000000005</v>
      </c>
    </row>
    <row r="15" spans="1:5" x14ac:dyDescent="0.25">
      <c r="A15" s="45" t="s">
        <v>297</v>
      </c>
      <c r="B15" s="7" t="s">
        <v>76</v>
      </c>
      <c r="C15" s="8">
        <v>11.34</v>
      </c>
      <c r="D15" s="9">
        <v>0.44</v>
      </c>
      <c r="E15" s="47">
        <f>C15*0.56</f>
        <v>6.3504000000000005</v>
      </c>
    </row>
    <row r="16" spans="1:5" x14ac:dyDescent="0.25">
      <c r="A16" s="45" t="s">
        <v>298</v>
      </c>
      <c r="B16" s="49" t="s">
        <v>77</v>
      </c>
      <c r="C16" s="8">
        <v>14.84</v>
      </c>
      <c r="D16" s="9">
        <v>0.59</v>
      </c>
      <c r="E16" s="47">
        <f>C16*0.41</f>
        <v>6.0843999999999996</v>
      </c>
    </row>
    <row r="17" spans="1:5" x14ac:dyDescent="0.25">
      <c r="A17" s="45" t="s">
        <v>299</v>
      </c>
      <c r="B17" s="49" t="s">
        <v>78</v>
      </c>
      <c r="C17" s="8">
        <v>14.84</v>
      </c>
      <c r="D17" s="9">
        <v>0.59</v>
      </c>
      <c r="E17" s="47">
        <f>C17*0.41</f>
        <v>6.0843999999999996</v>
      </c>
    </row>
    <row r="18" spans="1:5" ht="15.75" x14ac:dyDescent="0.25">
      <c r="A18" s="45"/>
      <c r="B18" s="4" t="s">
        <v>79</v>
      </c>
      <c r="C18" s="5"/>
      <c r="D18" s="6"/>
      <c r="E18" s="48"/>
    </row>
    <row r="19" spans="1:5" x14ac:dyDescent="0.25">
      <c r="A19" s="45" t="s">
        <v>300</v>
      </c>
      <c r="B19" s="10" t="s">
        <v>80</v>
      </c>
      <c r="C19" s="8">
        <v>116.28</v>
      </c>
      <c r="D19" s="9">
        <v>0.38</v>
      </c>
      <c r="E19" s="47">
        <f>C19*0.62</f>
        <v>72.093599999999995</v>
      </c>
    </row>
    <row r="20" spans="1:5" ht="15.75" x14ac:dyDescent="0.25">
      <c r="A20" s="45"/>
      <c r="B20" s="4" t="s">
        <v>81</v>
      </c>
      <c r="C20" s="5"/>
      <c r="D20" s="6"/>
      <c r="E20" s="48"/>
    </row>
    <row r="21" spans="1:5" x14ac:dyDescent="0.25">
      <c r="A21" s="45" t="s">
        <v>301</v>
      </c>
      <c r="B21" s="7" t="s">
        <v>82</v>
      </c>
      <c r="C21" s="8">
        <v>19.510000000000002</v>
      </c>
      <c r="D21" s="9">
        <v>0.36</v>
      </c>
      <c r="E21" s="47">
        <f>C21*0.64</f>
        <v>12.486400000000001</v>
      </c>
    </row>
    <row r="22" spans="1:5" x14ac:dyDescent="0.25">
      <c r="A22" s="45" t="s">
        <v>302</v>
      </c>
      <c r="B22" s="7" t="s">
        <v>83</v>
      </c>
      <c r="C22" s="8">
        <v>16</v>
      </c>
      <c r="D22" s="9">
        <v>0.38</v>
      </c>
      <c r="E22" s="47">
        <f>C22*0.62</f>
        <v>9.92</v>
      </c>
    </row>
    <row r="23" spans="1:5" ht="15.75" x14ac:dyDescent="0.25">
      <c r="A23" s="45"/>
      <c r="B23" s="4" t="s">
        <v>84</v>
      </c>
      <c r="C23" s="5"/>
      <c r="D23" s="6"/>
      <c r="E23" s="48"/>
    </row>
    <row r="24" spans="1:5" x14ac:dyDescent="0.25">
      <c r="A24" s="45">
        <v>44375</v>
      </c>
      <c r="B24" s="7" t="s">
        <v>85</v>
      </c>
      <c r="C24" s="8">
        <v>102.19</v>
      </c>
      <c r="D24" s="9">
        <v>0.15</v>
      </c>
      <c r="E24" s="47">
        <f>C24*0.85</f>
        <v>86.861499999999992</v>
      </c>
    </row>
    <row r="25" spans="1:5" x14ac:dyDescent="0.25">
      <c r="A25" s="45" t="s">
        <v>303</v>
      </c>
      <c r="B25" s="7" t="s">
        <v>86</v>
      </c>
      <c r="C25" s="8">
        <v>63.86</v>
      </c>
      <c r="D25" s="9">
        <v>0.42</v>
      </c>
      <c r="E25" s="47">
        <f>C25*0.58</f>
        <v>37.038799999999995</v>
      </c>
    </row>
    <row r="26" spans="1:5" ht="15.75" x14ac:dyDescent="0.25">
      <c r="A26" s="45"/>
      <c r="B26" s="4" t="s">
        <v>87</v>
      </c>
      <c r="C26" s="5"/>
      <c r="D26" s="6"/>
      <c r="E26" s="48"/>
    </row>
    <row r="27" spans="1:5" x14ac:dyDescent="0.25">
      <c r="A27" s="45" t="s">
        <v>304</v>
      </c>
      <c r="B27" s="10" t="s">
        <v>88</v>
      </c>
      <c r="C27" s="8">
        <v>27.13</v>
      </c>
      <c r="D27" s="9">
        <v>0.05</v>
      </c>
      <c r="E27" s="47">
        <f>C27*0.95</f>
        <v>25.773499999999999</v>
      </c>
    </row>
    <row r="28" spans="1:5" x14ac:dyDescent="0.25">
      <c r="A28" s="45" t="s">
        <v>305</v>
      </c>
      <c r="B28" s="10" t="s">
        <v>89</v>
      </c>
      <c r="C28" s="8">
        <v>27.25</v>
      </c>
      <c r="D28" s="9">
        <v>0.23</v>
      </c>
      <c r="E28" s="47">
        <f>C28*0.77</f>
        <v>20.982500000000002</v>
      </c>
    </row>
    <row r="29" spans="1:5" x14ac:dyDescent="0.25">
      <c r="A29" s="45" t="s">
        <v>306</v>
      </c>
      <c r="B29" s="10" t="s">
        <v>90</v>
      </c>
      <c r="C29" s="8">
        <v>17.77</v>
      </c>
      <c r="D29" s="9">
        <v>0.38</v>
      </c>
      <c r="E29" s="47">
        <f>C29*0.62</f>
        <v>11.0174</v>
      </c>
    </row>
    <row r="30" spans="1:5" x14ac:dyDescent="0.25">
      <c r="A30" s="45" t="s">
        <v>307</v>
      </c>
      <c r="B30" s="10" t="s">
        <v>91</v>
      </c>
      <c r="C30" s="8">
        <v>12.84</v>
      </c>
      <c r="D30" s="9">
        <v>0.35</v>
      </c>
      <c r="E30" s="47">
        <f>C30*0.65</f>
        <v>8.3460000000000001</v>
      </c>
    </row>
    <row r="31" spans="1:5" x14ac:dyDescent="0.25">
      <c r="A31" s="45" t="s">
        <v>308</v>
      </c>
      <c r="B31" s="10" t="s">
        <v>92</v>
      </c>
      <c r="C31" s="8">
        <v>42.33</v>
      </c>
      <c r="D31" s="9">
        <v>0.53</v>
      </c>
      <c r="E31" s="47">
        <f>C31*0.47</f>
        <v>19.895099999999999</v>
      </c>
    </row>
    <row r="32" spans="1:5" ht="15.75" x14ac:dyDescent="0.25">
      <c r="A32" s="45"/>
      <c r="B32" s="4" t="s">
        <v>30</v>
      </c>
      <c r="C32" s="5"/>
      <c r="D32" s="6"/>
      <c r="E32" s="48"/>
    </row>
    <row r="33" spans="1:5" x14ac:dyDescent="0.25">
      <c r="A33" s="45" t="s">
        <v>309</v>
      </c>
      <c r="B33" s="7" t="s">
        <v>93</v>
      </c>
      <c r="C33" s="8">
        <v>47.28</v>
      </c>
      <c r="D33" s="9">
        <v>0.15</v>
      </c>
      <c r="E33" s="47">
        <f>C33*0.85</f>
        <v>40.188000000000002</v>
      </c>
    </row>
    <row r="34" spans="1:5" x14ac:dyDescent="0.25">
      <c r="A34" s="45" t="s">
        <v>310</v>
      </c>
      <c r="B34" s="7" t="s">
        <v>94</v>
      </c>
      <c r="C34" s="8">
        <v>34.28</v>
      </c>
      <c r="D34" s="9">
        <v>0.05</v>
      </c>
      <c r="E34" s="47">
        <f>C34*0.95</f>
        <v>32.566000000000003</v>
      </c>
    </row>
    <row r="35" spans="1:5" x14ac:dyDescent="0.25">
      <c r="A35" s="45" t="s">
        <v>311</v>
      </c>
      <c r="B35" s="7" t="s">
        <v>95</v>
      </c>
      <c r="C35" s="8">
        <v>35.549999999999997</v>
      </c>
      <c r="D35" s="9">
        <v>0.51</v>
      </c>
      <c r="E35" s="47">
        <f>C35*0.49</f>
        <v>17.419499999999999</v>
      </c>
    </row>
    <row r="36" spans="1:5" x14ac:dyDescent="0.25">
      <c r="A36" s="45" t="s">
        <v>312</v>
      </c>
      <c r="B36" s="7" t="s">
        <v>96</v>
      </c>
      <c r="C36" s="8">
        <v>349.99</v>
      </c>
      <c r="D36" s="9">
        <v>0.49</v>
      </c>
      <c r="E36" s="47">
        <f>C36*0.51</f>
        <v>178.4949</v>
      </c>
    </row>
    <row r="37" spans="1:5" x14ac:dyDescent="0.25">
      <c r="A37" s="45" t="s">
        <v>313</v>
      </c>
      <c r="B37" s="7" t="s">
        <v>97</v>
      </c>
      <c r="C37" s="8">
        <v>167.17</v>
      </c>
      <c r="D37" s="9">
        <v>0.49</v>
      </c>
      <c r="E37" s="47">
        <f>C37*0.51</f>
        <v>85.256699999999995</v>
      </c>
    </row>
    <row r="38" spans="1:5" x14ac:dyDescent="0.25">
      <c r="A38" s="45" t="s">
        <v>314</v>
      </c>
      <c r="B38" s="7" t="s">
        <v>98</v>
      </c>
      <c r="C38" s="8">
        <v>139.13</v>
      </c>
      <c r="D38" s="9">
        <v>0.49</v>
      </c>
      <c r="E38" s="47">
        <f>C38*0.51</f>
        <v>70.956299999999999</v>
      </c>
    </row>
    <row r="39" spans="1:5" x14ac:dyDescent="0.25">
      <c r="A39" s="45" t="s">
        <v>315</v>
      </c>
      <c r="B39" s="7" t="s">
        <v>99</v>
      </c>
      <c r="C39" s="8">
        <v>348.75</v>
      </c>
      <c r="D39" s="9">
        <v>0.05</v>
      </c>
      <c r="E39" s="47">
        <f>C39*0.95</f>
        <v>331.3125</v>
      </c>
    </row>
    <row r="40" spans="1:5" x14ac:dyDescent="0.25">
      <c r="A40" s="50">
        <v>3</v>
      </c>
      <c r="B40" s="37" t="s">
        <v>100</v>
      </c>
      <c r="C40" s="38"/>
      <c r="D40" s="39"/>
      <c r="E40" s="51"/>
    </row>
    <row r="41" spans="1:5" ht="15.75" x14ac:dyDescent="0.25">
      <c r="A41" s="45"/>
      <c r="B41" s="4" t="s">
        <v>101</v>
      </c>
      <c r="C41" s="5"/>
      <c r="D41" s="6"/>
      <c r="E41" s="48"/>
    </row>
    <row r="42" spans="1:5" x14ac:dyDescent="0.25">
      <c r="A42" s="45" t="s">
        <v>316</v>
      </c>
      <c r="B42" s="7" t="s">
        <v>102</v>
      </c>
      <c r="C42" s="8">
        <v>20.6</v>
      </c>
      <c r="D42" s="9">
        <v>0.35</v>
      </c>
      <c r="E42" s="47">
        <f>C42*0.65</f>
        <v>13.39</v>
      </c>
    </row>
    <row r="43" spans="1:5" x14ac:dyDescent="0.25">
      <c r="A43" s="45" t="s">
        <v>317</v>
      </c>
      <c r="B43" s="7" t="s">
        <v>103</v>
      </c>
      <c r="C43" s="8">
        <v>78.03</v>
      </c>
      <c r="D43" s="9">
        <v>0.43</v>
      </c>
      <c r="E43" s="47">
        <f>C43*0.57</f>
        <v>44.4771</v>
      </c>
    </row>
    <row r="44" spans="1:5" x14ac:dyDescent="0.25">
      <c r="A44" s="45" t="s">
        <v>318</v>
      </c>
      <c r="B44" s="7" t="s">
        <v>104</v>
      </c>
      <c r="C44" s="8">
        <v>78.03</v>
      </c>
      <c r="D44" s="9">
        <v>0.43</v>
      </c>
      <c r="E44" s="47">
        <f>C44*0.57</f>
        <v>44.4771</v>
      </c>
    </row>
    <row r="45" spans="1:5" ht="15.75" x14ac:dyDescent="0.25">
      <c r="A45" s="45"/>
      <c r="B45" s="4" t="s">
        <v>105</v>
      </c>
      <c r="C45" s="5"/>
      <c r="D45" s="6"/>
      <c r="E45" s="48"/>
    </row>
    <row r="46" spans="1:5" x14ac:dyDescent="0.25">
      <c r="A46" s="45" t="s">
        <v>319</v>
      </c>
      <c r="B46" s="7" t="s">
        <v>106</v>
      </c>
      <c r="C46" s="8">
        <v>21.74</v>
      </c>
      <c r="D46" s="9">
        <v>0.55000000000000004</v>
      </c>
      <c r="E46" s="47">
        <f>C46*0.45</f>
        <v>9.7829999999999995</v>
      </c>
    </row>
    <row r="47" spans="1:5" x14ac:dyDescent="0.25">
      <c r="A47" s="45" t="s">
        <v>320</v>
      </c>
      <c r="B47" s="7" t="s">
        <v>107</v>
      </c>
      <c r="C47" s="8">
        <v>81.3</v>
      </c>
      <c r="D47" s="9">
        <v>0.76</v>
      </c>
      <c r="E47" s="47">
        <f>C47*0.24</f>
        <v>19.511999999999997</v>
      </c>
    </row>
    <row r="48" spans="1:5" x14ac:dyDescent="0.25">
      <c r="A48" s="45" t="s">
        <v>321</v>
      </c>
      <c r="B48" s="7" t="s">
        <v>108</v>
      </c>
      <c r="C48" s="8">
        <v>33.26</v>
      </c>
      <c r="D48" s="9">
        <v>0.34</v>
      </c>
      <c r="E48" s="47">
        <f>C48*0.66</f>
        <v>21.951599999999999</v>
      </c>
    </row>
    <row r="49" spans="1:5" x14ac:dyDescent="0.25">
      <c r="A49" s="45" t="s">
        <v>322</v>
      </c>
      <c r="B49" s="7" t="s">
        <v>109</v>
      </c>
      <c r="C49" s="8">
        <v>14.47</v>
      </c>
      <c r="D49" s="9">
        <v>0.66</v>
      </c>
      <c r="E49" s="47">
        <f>C49*0.34</f>
        <v>4.9198000000000004</v>
      </c>
    </row>
    <row r="50" spans="1:5" ht="15.75" x14ac:dyDescent="0.25">
      <c r="A50" s="45"/>
      <c r="B50" s="14" t="s">
        <v>110</v>
      </c>
      <c r="C50" s="5"/>
      <c r="D50" s="6"/>
      <c r="E50" s="48"/>
    </row>
    <row r="51" spans="1:5" x14ac:dyDescent="0.25">
      <c r="A51" s="45" t="s">
        <v>323</v>
      </c>
      <c r="B51" s="7" t="s">
        <v>111</v>
      </c>
      <c r="C51" s="8">
        <v>13.35</v>
      </c>
      <c r="D51" s="9">
        <v>0.43</v>
      </c>
      <c r="E51" s="47">
        <f>C51*0.57</f>
        <v>7.6094999999999988</v>
      </c>
    </row>
    <row r="52" spans="1:5" x14ac:dyDescent="0.25">
      <c r="A52" s="45" t="s">
        <v>324</v>
      </c>
      <c r="B52" s="7" t="s">
        <v>112</v>
      </c>
      <c r="C52" s="8">
        <v>15.72</v>
      </c>
      <c r="D52" s="9">
        <v>0.43</v>
      </c>
      <c r="E52" s="47">
        <f>C52*0.57</f>
        <v>8.9603999999999999</v>
      </c>
    </row>
    <row r="53" spans="1:5" ht="30" x14ac:dyDescent="0.25">
      <c r="A53" s="52" t="s">
        <v>325</v>
      </c>
      <c r="B53" s="7" t="s">
        <v>113</v>
      </c>
      <c r="C53" s="8">
        <v>22.38</v>
      </c>
      <c r="D53" s="9">
        <v>0.38</v>
      </c>
      <c r="E53" s="47">
        <f>C53*0.62</f>
        <v>13.875599999999999</v>
      </c>
    </row>
    <row r="54" spans="1:5" x14ac:dyDescent="0.25">
      <c r="A54" s="45"/>
      <c r="B54" s="15" t="s">
        <v>114</v>
      </c>
      <c r="C54" s="5"/>
      <c r="D54" s="6"/>
      <c r="E54" s="48"/>
    </row>
    <row r="55" spans="1:5" x14ac:dyDescent="0.25">
      <c r="A55" s="45" t="s">
        <v>326</v>
      </c>
      <c r="B55" s="16" t="s">
        <v>115</v>
      </c>
      <c r="C55" s="8">
        <v>162</v>
      </c>
      <c r="D55" s="9">
        <v>0.43</v>
      </c>
      <c r="E55" s="47">
        <f>C55*0.57</f>
        <v>92.339999999999989</v>
      </c>
    </row>
    <row r="56" spans="1:5" x14ac:dyDescent="0.25">
      <c r="A56" s="45" t="s">
        <v>327</v>
      </c>
      <c r="B56" s="16" t="s">
        <v>116</v>
      </c>
      <c r="C56" s="8">
        <v>73.040000000000006</v>
      </c>
      <c r="D56" s="9">
        <v>0.43</v>
      </c>
      <c r="E56" s="47">
        <f>C56*0.57</f>
        <v>41.632800000000003</v>
      </c>
    </row>
    <row r="57" spans="1:5" ht="15.75" x14ac:dyDescent="0.25">
      <c r="A57" s="45"/>
      <c r="B57" s="4" t="s">
        <v>117</v>
      </c>
      <c r="C57" s="5"/>
      <c r="D57" s="6"/>
      <c r="E57" s="48"/>
    </row>
    <row r="58" spans="1:5" x14ac:dyDescent="0.25">
      <c r="A58" s="45" t="s">
        <v>328</v>
      </c>
      <c r="B58" s="17" t="s">
        <v>118</v>
      </c>
      <c r="C58" s="8">
        <v>124.76</v>
      </c>
      <c r="D58" s="9">
        <v>0.3</v>
      </c>
      <c r="E58" s="47">
        <f>C58*0.7</f>
        <v>87.331999999999994</v>
      </c>
    </row>
    <row r="59" spans="1:5" x14ac:dyDescent="0.25">
      <c r="A59" s="53" t="s">
        <v>329</v>
      </c>
      <c r="B59" s="18" t="s">
        <v>119</v>
      </c>
      <c r="C59" s="19">
        <v>305.07</v>
      </c>
      <c r="D59" s="9">
        <v>0.51</v>
      </c>
      <c r="E59" s="47">
        <f>C59*0.49</f>
        <v>149.48429999999999</v>
      </c>
    </row>
    <row r="60" spans="1:5" x14ac:dyDescent="0.25">
      <c r="A60" s="53" t="s">
        <v>330</v>
      </c>
      <c r="B60" s="18" t="s">
        <v>120</v>
      </c>
      <c r="C60" s="19">
        <v>314.08</v>
      </c>
      <c r="D60" s="9">
        <v>0.51</v>
      </c>
      <c r="E60" s="47">
        <f>C60*0.49</f>
        <v>153.89919999999998</v>
      </c>
    </row>
    <row r="61" spans="1:5" ht="15.75" x14ac:dyDescent="0.25">
      <c r="A61" s="45"/>
      <c r="B61" s="20" t="s">
        <v>30</v>
      </c>
      <c r="C61" s="5"/>
      <c r="D61" s="6"/>
      <c r="E61" s="48"/>
    </row>
    <row r="62" spans="1:5" x14ac:dyDescent="0.25">
      <c r="A62" s="45" t="s">
        <v>331</v>
      </c>
      <c r="B62" s="17" t="s">
        <v>121</v>
      </c>
      <c r="C62" s="8">
        <v>90.03</v>
      </c>
      <c r="D62" s="9">
        <v>0.3</v>
      </c>
      <c r="E62" s="47">
        <f>C62*0.7</f>
        <v>63.020999999999994</v>
      </c>
    </row>
    <row r="63" spans="1:5" x14ac:dyDescent="0.25">
      <c r="A63" s="45" t="s">
        <v>332</v>
      </c>
      <c r="B63" s="17" t="s">
        <v>122</v>
      </c>
      <c r="C63" s="8">
        <v>78.13</v>
      </c>
      <c r="D63" s="9">
        <v>0.3</v>
      </c>
      <c r="E63" s="47">
        <f>C63*0.7</f>
        <v>54.690999999999995</v>
      </c>
    </row>
    <row r="64" spans="1:5" x14ac:dyDescent="0.25">
      <c r="A64" s="45" t="s">
        <v>333</v>
      </c>
      <c r="B64" s="17" t="s">
        <v>123</v>
      </c>
      <c r="C64" s="8">
        <v>64.98</v>
      </c>
      <c r="D64" s="9">
        <v>0.3</v>
      </c>
      <c r="E64" s="47">
        <f>C64*0.7</f>
        <v>45.485999999999997</v>
      </c>
    </row>
    <row r="65" spans="1:5" x14ac:dyDescent="0.25">
      <c r="A65" s="45" t="s">
        <v>334</v>
      </c>
      <c r="B65" s="17" t="s">
        <v>124</v>
      </c>
      <c r="C65" s="8">
        <v>59.98</v>
      </c>
      <c r="D65" s="9">
        <v>0.3</v>
      </c>
      <c r="E65" s="47">
        <f>C65*0.7</f>
        <v>41.985999999999997</v>
      </c>
    </row>
    <row r="66" spans="1:5" x14ac:dyDescent="0.25">
      <c r="A66" s="45" t="s">
        <v>335</v>
      </c>
      <c r="B66" s="17" t="s">
        <v>125</v>
      </c>
      <c r="C66" s="8">
        <v>59.11</v>
      </c>
      <c r="D66" s="9">
        <v>0.43</v>
      </c>
      <c r="E66" s="47">
        <f>C66*0.57</f>
        <v>33.692699999999995</v>
      </c>
    </row>
    <row r="67" spans="1:5" x14ac:dyDescent="0.25">
      <c r="A67" s="45" t="s">
        <v>336</v>
      </c>
      <c r="B67" s="17" t="s">
        <v>126</v>
      </c>
      <c r="C67" s="8">
        <v>67.47</v>
      </c>
      <c r="D67" s="9">
        <v>0.36</v>
      </c>
      <c r="E67" s="47">
        <f>C67*0.64</f>
        <v>43.180799999999998</v>
      </c>
    </row>
    <row r="68" spans="1:5" x14ac:dyDescent="0.25">
      <c r="A68" s="45" t="s">
        <v>337</v>
      </c>
      <c r="B68" s="17" t="s">
        <v>127</v>
      </c>
      <c r="C68" s="8">
        <v>37.5</v>
      </c>
      <c r="D68" s="9">
        <v>0.42</v>
      </c>
      <c r="E68" s="47">
        <f>C68*0.58</f>
        <v>21.75</v>
      </c>
    </row>
    <row r="69" spans="1:5" x14ac:dyDescent="0.25">
      <c r="A69" s="45" t="s">
        <v>338</v>
      </c>
      <c r="B69" s="17" t="s">
        <v>128</v>
      </c>
      <c r="C69" s="8">
        <v>42.33</v>
      </c>
      <c r="D69" s="9">
        <v>0.53</v>
      </c>
      <c r="E69" s="47">
        <f>C69*0.47</f>
        <v>19.895099999999999</v>
      </c>
    </row>
    <row r="70" spans="1:5" x14ac:dyDescent="0.25">
      <c r="A70" s="45">
        <v>3</v>
      </c>
      <c r="B70" s="1" t="s">
        <v>129</v>
      </c>
      <c r="C70" s="2"/>
      <c r="D70" s="3"/>
      <c r="E70" s="54"/>
    </row>
    <row r="71" spans="1:5" ht="15.75" x14ac:dyDescent="0.25">
      <c r="A71" s="45"/>
      <c r="B71" s="4" t="s">
        <v>130</v>
      </c>
      <c r="C71" s="5"/>
      <c r="D71" s="6"/>
      <c r="E71" s="48"/>
    </row>
    <row r="72" spans="1:5" x14ac:dyDescent="0.25">
      <c r="A72" s="45" t="s">
        <v>339</v>
      </c>
      <c r="B72" s="7" t="s">
        <v>131</v>
      </c>
      <c r="C72" s="8">
        <v>4.82</v>
      </c>
      <c r="D72" s="9">
        <v>0.34</v>
      </c>
      <c r="E72" s="47">
        <f>C72*0.66</f>
        <v>3.1812000000000005</v>
      </c>
    </row>
    <row r="73" spans="1:5" x14ac:dyDescent="0.25">
      <c r="A73" s="45" t="s">
        <v>340</v>
      </c>
      <c r="B73" s="7" t="s">
        <v>132</v>
      </c>
      <c r="C73" s="8">
        <v>6.15</v>
      </c>
      <c r="D73" s="9">
        <v>0.49</v>
      </c>
      <c r="E73" s="47">
        <f>C73*0.51</f>
        <v>3.1365000000000003</v>
      </c>
    </row>
    <row r="74" spans="1:5" x14ac:dyDescent="0.25">
      <c r="A74" s="45" t="s">
        <v>341</v>
      </c>
      <c r="B74" s="49" t="s">
        <v>133</v>
      </c>
      <c r="C74" s="8">
        <v>121.79</v>
      </c>
      <c r="D74" s="9">
        <v>0.59</v>
      </c>
      <c r="E74" s="47">
        <f>C74*0.41</f>
        <v>49.933900000000001</v>
      </c>
    </row>
    <row r="75" spans="1:5" x14ac:dyDescent="0.25">
      <c r="A75" s="45" t="s">
        <v>342</v>
      </c>
      <c r="B75" s="7" t="s">
        <v>134</v>
      </c>
      <c r="C75" s="8">
        <v>16.93</v>
      </c>
      <c r="D75" s="9">
        <v>0.4</v>
      </c>
      <c r="E75" s="47">
        <f>C75*0.6</f>
        <v>10.157999999999999</v>
      </c>
    </row>
    <row r="76" spans="1:5" ht="15.75" x14ac:dyDescent="0.25">
      <c r="A76" s="45"/>
      <c r="B76" s="4" t="s">
        <v>135</v>
      </c>
      <c r="C76" s="5"/>
      <c r="D76" s="6"/>
      <c r="E76" s="48"/>
    </row>
    <row r="77" spans="1:5" x14ac:dyDescent="0.25">
      <c r="A77" s="45" t="s">
        <v>343</v>
      </c>
      <c r="B77" s="7" t="s">
        <v>136</v>
      </c>
      <c r="C77" s="8">
        <v>8.3699999999999992</v>
      </c>
      <c r="D77" s="9">
        <v>0.36</v>
      </c>
      <c r="E77" s="47">
        <f>C77*0.64</f>
        <v>5.3567999999999998</v>
      </c>
    </row>
    <row r="78" spans="1:5" x14ac:dyDescent="0.25">
      <c r="A78" s="45" t="s">
        <v>344</v>
      </c>
      <c r="B78" s="7" t="s">
        <v>137</v>
      </c>
      <c r="C78" s="8">
        <v>121.79</v>
      </c>
      <c r="D78" s="9">
        <v>0.59</v>
      </c>
      <c r="E78" s="47">
        <f>C78*0.41</f>
        <v>49.933900000000001</v>
      </c>
    </row>
    <row r="79" spans="1:5" x14ac:dyDescent="0.25">
      <c r="A79" s="45" t="s">
        <v>345</v>
      </c>
      <c r="B79" s="7" t="s">
        <v>138</v>
      </c>
      <c r="C79" s="8">
        <v>9.67</v>
      </c>
      <c r="D79" s="9">
        <v>0.59</v>
      </c>
      <c r="E79" s="47">
        <f>C79*0.41</f>
        <v>3.9646999999999997</v>
      </c>
    </row>
    <row r="80" spans="1:5" x14ac:dyDescent="0.25">
      <c r="A80" s="45" t="s">
        <v>346</v>
      </c>
      <c r="B80" s="7" t="s">
        <v>139</v>
      </c>
      <c r="C80" s="8">
        <v>174.24</v>
      </c>
      <c r="D80" s="9">
        <v>0.26</v>
      </c>
      <c r="E80" s="47">
        <f>C80*0.74</f>
        <v>128.9376</v>
      </c>
    </row>
    <row r="81" spans="1:5" x14ac:dyDescent="0.25">
      <c r="A81" s="45" t="s">
        <v>346</v>
      </c>
      <c r="B81" s="7" t="s">
        <v>140</v>
      </c>
      <c r="C81" s="8">
        <v>174.24</v>
      </c>
      <c r="D81" s="9">
        <v>0.26</v>
      </c>
      <c r="E81" s="47">
        <f>C81*0.74</f>
        <v>128.9376</v>
      </c>
    </row>
    <row r="82" spans="1:5" ht="30" x14ac:dyDescent="0.25">
      <c r="A82" s="52" t="s">
        <v>348</v>
      </c>
      <c r="B82" s="7" t="s">
        <v>141</v>
      </c>
      <c r="C82" s="8">
        <v>350.2</v>
      </c>
      <c r="D82" s="9">
        <v>0.31</v>
      </c>
      <c r="E82" s="47">
        <f>C82*0.69</f>
        <v>241.63799999999998</v>
      </c>
    </row>
    <row r="83" spans="1:5" x14ac:dyDescent="0.25">
      <c r="A83" s="52" t="s">
        <v>347</v>
      </c>
      <c r="B83" s="7" t="s">
        <v>142</v>
      </c>
      <c r="C83" s="8">
        <v>9.67</v>
      </c>
      <c r="D83" s="9">
        <v>0.59</v>
      </c>
      <c r="E83" s="47">
        <f>C83*0.41</f>
        <v>3.9646999999999997</v>
      </c>
    </row>
    <row r="84" spans="1:5" ht="15.75" x14ac:dyDescent="0.25">
      <c r="A84" s="45"/>
      <c r="B84" s="4" t="s">
        <v>143</v>
      </c>
      <c r="C84" s="5"/>
      <c r="D84" s="6"/>
      <c r="E84" s="48"/>
    </row>
    <row r="85" spans="1:5" x14ac:dyDescent="0.25">
      <c r="A85" s="45" t="s">
        <v>349</v>
      </c>
      <c r="B85" s="7" t="s">
        <v>144</v>
      </c>
      <c r="C85" s="8">
        <v>100.44</v>
      </c>
      <c r="D85" s="9">
        <v>0.36</v>
      </c>
      <c r="E85" s="47">
        <f>C85*0.64</f>
        <v>64.281599999999997</v>
      </c>
    </row>
    <row r="86" spans="1:5" x14ac:dyDescent="0.25">
      <c r="A86" s="45" t="s">
        <v>350</v>
      </c>
      <c r="B86" s="7" t="s">
        <v>145</v>
      </c>
      <c r="C86" s="8">
        <v>36.9</v>
      </c>
      <c r="D86" s="9">
        <v>0.51</v>
      </c>
      <c r="E86" s="47">
        <f>C86*0.49</f>
        <v>18.081</v>
      </c>
    </row>
    <row r="87" spans="1:5" x14ac:dyDescent="0.25">
      <c r="A87" s="45" t="s">
        <v>351</v>
      </c>
      <c r="B87" s="7" t="s">
        <v>146</v>
      </c>
      <c r="C87" s="8">
        <v>38.31</v>
      </c>
      <c r="D87" s="9">
        <v>0.42</v>
      </c>
      <c r="E87" s="47">
        <f>C87*0.58</f>
        <v>22.219799999999999</v>
      </c>
    </row>
    <row r="88" spans="1:5" x14ac:dyDescent="0.25">
      <c r="A88" s="45" t="s">
        <v>352</v>
      </c>
      <c r="B88" s="7" t="s">
        <v>147</v>
      </c>
      <c r="C88" s="8">
        <v>148.91999999999999</v>
      </c>
      <c r="D88" s="9">
        <v>0.34</v>
      </c>
      <c r="E88" s="47">
        <f>C88*0.66</f>
        <v>98.287199999999999</v>
      </c>
    </row>
    <row r="89" spans="1:5" x14ac:dyDescent="0.25">
      <c r="A89" s="45" t="s">
        <v>353</v>
      </c>
      <c r="B89" s="7" t="s">
        <v>148</v>
      </c>
      <c r="C89" s="8">
        <v>188.76</v>
      </c>
      <c r="D89" s="9">
        <v>0.4</v>
      </c>
      <c r="E89" s="47">
        <f>C89*0.6</f>
        <v>113.25599999999999</v>
      </c>
    </row>
    <row r="90" spans="1:5" ht="15.75" x14ac:dyDescent="0.25">
      <c r="A90" s="45"/>
      <c r="B90" s="4" t="s">
        <v>149</v>
      </c>
      <c r="C90" s="5"/>
      <c r="D90" s="6"/>
      <c r="E90" s="48"/>
    </row>
    <row r="91" spans="1:5" x14ac:dyDescent="0.25">
      <c r="A91" s="45" t="s">
        <v>358</v>
      </c>
      <c r="B91" s="16" t="s">
        <v>150</v>
      </c>
      <c r="C91" s="8">
        <v>89.1</v>
      </c>
      <c r="D91" s="9">
        <v>0.4</v>
      </c>
      <c r="E91" s="47">
        <f>C91*0.6</f>
        <v>53.459999999999994</v>
      </c>
    </row>
    <row r="92" spans="1:5" x14ac:dyDescent="0.25">
      <c r="A92" s="45" t="s">
        <v>354</v>
      </c>
      <c r="B92" s="16" t="s">
        <v>151</v>
      </c>
      <c r="C92" s="8">
        <v>52.2</v>
      </c>
      <c r="D92" s="9">
        <v>0.44</v>
      </c>
      <c r="E92" s="47">
        <f>C92*0.56</f>
        <v>29.232000000000003</v>
      </c>
    </row>
    <row r="93" spans="1:5" x14ac:dyDescent="0.25">
      <c r="A93" s="45" t="s">
        <v>355</v>
      </c>
      <c r="B93" s="16" t="s">
        <v>152</v>
      </c>
      <c r="C93" s="8">
        <v>49.6</v>
      </c>
      <c r="D93" s="9">
        <v>0.44</v>
      </c>
      <c r="E93" s="47">
        <f>C93*0.56</f>
        <v>27.776000000000003</v>
      </c>
    </row>
    <row r="94" spans="1:5" x14ac:dyDescent="0.25">
      <c r="A94" s="45" t="s">
        <v>356</v>
      </c>
      <c r="B94" s="16" t="s">
        <v>153</v>
      </c>
      <c r="C94" s="8">
        <v>52.95</v>
      </c>
      <c r="D94" s="9">
        <v>0.44</v>
      </c>
      <c r="E94" s="47">
        <f>C94*0.56</f>
        <v>29.652000000000005</v>
      </c>
    </row>
    <row r="95" spans="1:5" ht="15.75" x14ac:dyDescent="0.25">
      <c r="A95" s="45"/>
      <c r="B95" s="4" t="s">
        <v>154</v>
      </c>
      <c r="C95" s="5"/>
      <c r="D95" s="6"/>
      <c r="E95" s="48"/>
    </row>
    <row r="96" spans="1:5" x14ac:dyDescent="0.25">
      <c r="A96" s="45" t="s">
        <v>357</v>
      </c>
      <c r="B96" s="21" t="s">
        <v>155</v>
      </c>
      <c r="C96" s="8">
        <v>100.5</v>
      </c>
      <c r="D96" s="9">
        <v>0.27</v>
      </c>
      <c r="E96" s="47">
        <f>C96*0.73</f>
        <v>73.364999999999995</v>
      </c>
    </row>
    <row r="97" spans="1:5" x14ac:dyDescent="0.25">
      <c r="A97" s="50">
        <v>4</v>
      </c>
      <c r="B97" s="37" t="s">
        <v>0</v>
      </c>
      <c r="C97" s="38"/>
      <c r="D97" s="39"/>
      <c r="E97" s="55"/>
    </row>
    <row r="98" spans="1:5" ht="15.75" x14ac:dyDescent="0.25">
      <c r="A98" s="56" t="s">
        <v>38</v>
      </c>
      <c r="B98" s="4" t="s">
        <v>1</v>
      </c>
      <c r="C98" s="5"/>
      <c r="D98" s="6"/>
      <c r="E98" s="48"/>
    </row>
    <row r="99" spans="1:5" x14ac:dyDescent="0.25">
      <c r="A99" s="45" t="s">
        <v>39</v>
      </c>
      <c r="B99" s="7" t="s">
        <v>2</v>
      </c>
      <c r="C99" s="8">
        <v>5.33</v>
      </c>
      <c r="D99" s="9">
        <v>0.28999999999999998</v>
      </c>
      <c r="E99" s="47">
        <f>C99*0.71</f>
        <v>3.7843</v>
      </c>
    </row>
    <row r="100" spans="1:5" x14ac:dyDescent="0.25">
      <c r="A100" s="45" t="s">
        <v>40</v>
      </c>
      <c r="B100" s="7" t="s">
        <v>3</v>
      </c>
      <c r="C100" s="8">
        <v>18.87</v>
      </c>
      <c r="D100" s="9">
        <v>0.34</v>
      </c>
      <c r="E100" s="47">
        <f>C100*0.66</f>
        <v>12.454200000000002</v>
      </c>
    </row>
    <row r="101" spans="1:5" ht="15.75" x14ac:dyDescent="0.25">
      <c r="A101" s="45"/>
      <c r="B101" s="4" t="s">
        <v>4</v>
      </c>
      <c r="C101" s="5"/>
      <c r="D101" s="6"/>
      <c r="E101" s="48"/>
    </row>
    <row r="102" spans="1:5" x14ac:dyDescent="0.25">
      <c r="A102" s="45" t="s">
        <v>41</v>
      </c>
      <c r="B102" s="7" t="s">
        <v>5</v>
      </c>
      <c r="C102" s="8">
        <v>91.92</v>
      </c>
      <c r="D102" s="9">
        <v>0.32</v>
      </c>
      <c r="E102" s="47">
        <f>C102*0.68</f>
        <v>62.505600000000008</v>
      </c>
    </row>
    <row r="103" spans="1:5" x14ac:dyDescent="0.25">
      <c r="A103" s="45" t="s">
        <v>41</v>
      </c>
      <c r="B103" s="7" t="s">
        <v>6</v>
      </c>
      <c r="C103" s="8">
        <v>91.92</v>
      </c>
      <c r="D103" s="9">
        <v>0.32</v>
      </c>
      <c r="E103" s="47">
        <f>C103*0.68</f>
        <v>62.505600000000008</v>
      </c>
    </row>
    <row r="104" spans="1:5" x14ac:dyDescent="0.25">
      <c r="A104" s="45" t="s">
        <v>42</v>
      </c>
      <c r="B104" s="7" t="s">
        <v>7</v>
      </c>
      <c r="C104" s="8">
        <v>65.010000000000005</v>
      </c>
      <c r="D104" s="9">
        <v>0.47</v>
      </c>
      <c r="E104" s="47">
        <f>C104*0.53</f>
        <v>34.455300000000001</v>
      </c>
    </row>
    <row r="105" spans="1:5" ht="15.75" x14ac:dyDescent="0.25">
      <c r="A105" s="45"/>
      <c r="B105" s="4" t="s">
        <v>8</v>
      </c>
      <c r="C105" s="5"/>
      <c r="D105" s="6"/>
      <c r="E105" s="48"/>
    </row>
    <row r="106" spans="1:5" x14ac:dyDescent="0.25">
      <c r="A106" s="45">
        <v>8047</v>
      </c>
      <c r="B106" s="10" t="s">
        <v>9</v>
      </c>
      <c r="C106" s="8">
        <v>175.78</v>
      </c>
      <c r="D106" s="9">
        <v>0.26</v>
      </c>
      <c r="E106" s="47">
        <f>C106*0.74</f>
        <v>130.0772</v>
      </c>
    </row>
    <row r="107" spans="1:5" x14ac:dyDescent="0.25">
      <c r="A107" s="45">
        <v>20046</v>
      </c>
      <c r="B107" s="10" t="s">
        <v>10</v>
      </c>
      <c r="C107" s="8">
        <v>44.48</v>
      </c>
      <c r="D107" s="9">
        <v>7.0000000000000007E-2</v>
      </c>
      <c r="E107" s="47">
        <f>C107*0.93</f>
        <v>41.366399999999999</v>
      </c>
    </row>
    <row r="108" spans="1:5" ht="15.75" x14ac:dyDescent="0.25">
      <c r="A108" s="45"/>
      <c r="B108" s="4" t="s">
        <v>11</v>
      </c>
      <c r="C108" s="5"/>
      <c r="D108" s="6"/>
      <c r="E108" s="48"/>
    </row>
    <row r="109" spans="1:5" x14ac:dyDescent="0.25">
      <c r="A109" s="45" t="s">
        <v>43</v>
      </c>
      <c r="B109" s="7" t="s">
        <v>12</v>
      </c>
      <c r="C109" s="8">
        <v>51.26</v>
      </c>
      <c r="D109" s="9">
        <v>0.2</v>
      </c>
      <c r="E109" s="47">
        <f>C109*0.8</f>
        <v>41.008000000000003</v>
      </c>
    </row>
    <row r="110" spans="1:5" x14ac:dyDescent="0.25">
      <c r="A110" s="45" t="s">
        <v>44</v>
      </c>
      <c r="B110" s="7" t="s">
        <v>13</v>
      </c>
      <c r="C110" s="8">
        <v>53.91</v>
      </c>
      <c r="D110" s="9">
        <v>0.33</v>
      </c>
      <c r="E110" s="47">
        <f>C110*0.67</f>
        <v>36.119700000000002</v>
      </c>
    </row>
    <row r="111" spans="1:5" x14ac:dyDescent="0.25">
      <c r="A111" s="45" t="s">
        <v>45</v>
      </c>
      <c r="B111" s="7" t="s">
        <v>14</v>
      </c>
      <c r="C111" s="8">
        <v>7.03</v>
      </c>
      <c r="D111" s="9">
        <v>0.02</v>
      </c>
      <c r="E111" s="47">
        <f>C111*0.98</f>
        <v>6.8894000000000002</v>
      </c>
    </row>
    <row r="112" spans="1:5" ht="15.75" x14ac:dyDescent="0.25">
      <c r="A112" s="45"/>
      <c r="B112" s="4" t="s">
        <v>15</v>
      </c>
      <c r="C112" s="5"/>
      <c r="D112" s="6"/>
      <c r="E112" s="48"/>
    </row>
    <row r="113" spans="1:5" x14ac:dyDescent="0.25">
      <c r="A113" s="45" t="s">
        <v>46</v>
      </c>
      <c r="B113" s="7" t="s">
        <v>16</v>
      </c>
      <c r="C113" s="8">
        <v>264.48</v>
      </c>
      <c r="D113" s="9">
        <v>0.63</v>
      </c>
      <c r="E113" s="47">
        <f>C113*0.37</f>
        <v>97.857600000000005</v>
      </c>
    </row>
    <row r="114" spans="1:5" x14ac:dyDescent="0.25">
      <c r="A114" s="45" t="s">
        <v>47</v>
      </c>
      <c r="B114" s="7" t="s">
        <v>17</v>
      </c>
      <c r="C114" s="8">
        <v>102.56</v>
      </c>
      <c r="D114" s="9">
        <v>0.4</v>
      </c>
      <c r="E114" s="47">
        <f>C114*0.6</f>
        <v>61.536000000000001</v>
      </c>
    </row>
    <row r="115" spans="1:5" x14ac:dyDescent="0.25">
      <c r="A115" s="45" t="s">
        <v>48</v>
      </c>
      <c r="B115" s="7" t="s">
        <v>18</v>
      </c>
      <c r="C115" s="8">
        <v>90.59</v>
      </c>
      <c r="D115" s="9">
        <v>0.3</v>
      </c>
      <c r="E115" s="47">
        <f>C115*0.7</f>
        <v>63.412999999999997</v>
      </c>
    </row>
    <row r="116" spans="1:5" ht="15.75" x14ac:dyDescent="0.25">
      <c r="A116" s="45"/>
      <c r="B116" s="4" t="s">
        <v>19</v>
      </c>
      <c r="C116" s="5"/>
      <c r="D116" s="6"/>
      <c r="E116" s="48"/>
    </row>
    <row r="117" spans="1:5" x14ac:dyDescent="0.25">
      <c r="A117" s="45" t="s">
        <v>49</v>
      </c>
      <c r="B117" s="7" t="s">
        <v>20</v>
      </c>
      <c r="C117" s="8">
        <v>77.44</v>
      </c>
      <c r="D117" s="9">
        <v>0.67</v>
      </c>
      <c r="E117" s="47">
        <f>C117*0.33</f>
        <v>25.555199999999999</v>
      </c>
    </row>
    <row r="118" spans="1:5" x14ac:dyDescent="0.25">
      <c r="A118" s="45" t="s">
        <v>50</v>
      </c>
      <c r="B118" s="7" t="s">
        <v>21</v>
      </c>
      <c r="C118" s="8">
        <v>77.77</v>
      </c>
      <c r="D118" s="9">
        <v>0.54</v>
      </c>
      <c r="E118" s="47">
        <f>C118*0.46</f>
        <v>35.7742</v>
      </c>
    </row>
    <row r="119" spans="1:5" ht="15.75" x14ac:dyDescent="0.25">
      <c r="A119" s="45"/>
      <c r="B119" s="4" t="s">
        <v>22</v>
      </c>
      <c r="C119" s="5"/>
      <c r="D119" s="6"/>
      <c r="E119" s="48"/>
    </row>
    <row r="120" spans="1:5" x14ac:dyDescent="0.25">
      <c r="A120" s="45" t="s">
        <v>51</v>
      </c>
      <c r="B120" s="11" t="s">
        <v>23</v>
      </c>
      <c r="C120" s="8">
        <v>16.29</v>
      </c>
      <c r="D120" s="9">
        <v>0.57999999999999996</v>
      </c>
      <c r="E120" s="47">
        <f>C120*0.42</f>
        <v>6.8417999999999992</v>
      </c>
    </row>
    <row r="121" spans="1:5" x14ac:dyDescent="0.25">
      <c r="A121" s="45" t="s">
        <v>52</v>
      </c>
      <c r="B121" s="11" t="s">
        <v>24</v>
      </c>
      <c r="C121" s="8">
        <v>173.77</v>
      </c>
      <c r="D121" s="9">
        <v>0.42</v>
      </c>
      <c r="E121" s="47">
        <f>C121*0.58</f>
        <v>100.78659999999999</v>
      </c>
    </row>
    <row r="122" spans="1:5" ht="15.75" x14ac:dyDescent="0.25">
      <c r="A122" s="45"/>
      <c r="B122" s="4" t="s">
        <v>25</v>
      </c>
      <c r="C122" s="5"/>
      <c r="D122" s="6"/>
      <c r="E122" s="48"/>
    </row>
    <row r="123" spans="1:5" x14ac:dyDescent="0.25">
      <c r="A123" s="45" t="s">
        <v>53</v>
      </c>
      <c r="B123" s="7" t="s">
        <v>26</v>
      </c>
      <c r="C123" s="8">
        <v>170.33</v>
      </c>
      <c r="D123" s="9">
        <v>0.6</v>
      </c>
      <c r="E123" s="47">
        <f>C123*0.4</f>
        <v>68.132000000000005</v>
      </c>
    </row>
    <row r="124" spans="1:5" x14ac:dyDescent="0.25">
      <c r="A124" s="45" t="s">
        <v>54</v>
      </c>
      <c r="B124" s="7" t="s">
        <v>27</v>
      </c>
      <c r="C124" s="8">
        <v>242.51</v>
      </c>
      <c r="D124" s="9">
        <v>0.64</v>
      </c>
      <c r="E124" s="47">
        <f>C124*0.36</f>
        <v>87.303599999999989</v>
      </c>
    </row>
    <row r="125" spans="1:5" x14ac:dyDescent="0.25">
      <c r="A125" s="45" t="s">
        <v>55</v>
      </c>
      <c r="B125" s="7" t="s">
        <v>28</v>
      </c>
      <c r="C125" s="8">
        <v>72.599999999999994</v>
      </c>
      <c r="D125" s="9">
        <v>0.5</v>
      </c>
      <c r="E125" s="47">
        <f>C125*0.5</f>
        <v>36.299999999999997</v>
      </c>
    </row>
    <row r="126" spans="1:5" x14ac:dyDescent="0.25">
      <c r="A126" s="45" t="s">
        <v>56</v>
      </c>
      <c r="B126" s="7" t="s">
        <v>29</v>
      </c>
      <c r="C126" s="8">
        <v>34.1</v>
      </c>
      <c r="D126" s="9">
        <v>0.15</v>
      </c>
      <c r="E126" s="47">
        <f>C126*0.85</f>
        <v>28.984999999999999</v>
      </c>
    </row>
    <row r="127" spans="1:5" ht="15.75" x14ac:dyDescent="0.25">
      <c r="A127" s="45"/>
      <c r="B127" s="4" t="s">
        <v>30</v>
      </c>
      <c r="C127" s="5"/>
      <c r="D127" s="6"/>
      <c r="E127" s="48"/>
    </row>
    <row r="128" spans="1:5" x14ac:dyDescent="0.25">
      <c r="A128" s="45" t="s">
        <v>57</v>
      </c>
      <c r="B128" s="7" t="s">
        <v>31</v>
      </c>
      <c r="C128" s="8">
        <v>10.16</v>
      </c>
      <c r="D128" s="9">
        <v>0.22</v>
      </c>
      <c r="E128" s="47">
        <f>C128*0.78</f>
        <v>7.9248000000000003</v>
      </c>
    </row>
    <row r="129" spans="1:5" x14ac:dyDescent="0.25">
      <c r="A129" s="45" t="s">
        <v>58</v>
      </c>
      <c r="B129" s="7" t="s">
        <v>32</v>
      </c>
      <c r="C129" s="8">
        <v>18.899999999999999</v>
      </c>
      <c r="D129" s="9">
        <v>0.52</v>
      </c>
      <c r="E129" s="47">
        <f>C129*0.48</f>
        <v>9.0719999999999992</v>
      </c>
    </row>
    <row r="130" spans="1:5" x14ac:dyDescent="0.25">
      <c r="A130" s="45" t="s">
        <v>59</v>
      </c>
      <c r="B130" s="7" t="s">
        <v>33</v>
      </c>
      <c r="C130" s="8">
        <v>8.75</v>
      </c>
      <c r="D130" s="9">
        <v>0.4</v>
      </c>
      <c r="E130" s="47">
        <f>C130*0.6</f>
        <v>5.25</v>
      </c>
    </row>
    <row r="131" spans="1:5" x14ac:dyDescent="0.25">
      <c r="A131" s="45" t="s">
        <v>60</v>
      </c>
      <c r="B131" s="7" t="s">
        <v>34</v>
      </c>
      <c r="C131" s="8">
        <f>104.15/2</f>
        <v>52.075000000000003</v>
      </c>
      <c r="D131" s="9">
        <v>0.2</v>
      </c>
      <c r="E131" s="47">
        <f>C131*0.8</f>
        <v>41.660000000000004</v>
      </c>
    </row>
    <row r="132" spans="1:5" x14ac:dyDescent="0.25">
      <c r="A132" s="45">
        <v>72130</v>
      </c>
      <c r="B132" s="11" t="s">
        <v>35</v>
      </c>
      <c r="C132" s="8">
        <v>108.88</v>
      </c>
      <c r="D132" s="9">
        <v>0.19</v>
      </c>
      <c r="E132" s="47">
        <f>C132*0.81</f>
        <v>88.192800000000005</v>
      </c>
    </row>
    <row r="133" spans="1:5" x14ac:dyDescent="0.25">
      <c r="A133" s="45">
        <v>8500</v>
      </c>
      <c r="B133" s="11" t="s">
        <v>36</v>
      </c>
      <c r="C133" s="8">
        <v>136.18</v>
      </c>
      <c r="D133" s="9">
        <v>0.33</v>
      </c>
      <c r="E133" s="47">
        <f>C133*0.67</f>
        <v>91.240600000000015</v>
      </c>
    </row>
    <row r="134" spans="1:5" x14ac:dyDescent="0.25">
      <c r="A134" s="45" t="s">
        <v>61</v>
      </c>
      <c r="B134" s="11" t="s">
        <v>37</v>
      </c>
      <c r="C134" s="8">
        <v>166.17</v>
      </c>
      <c r="D134" s="9">
        <v>0.59</v>
      </c>
      <c r="E134" s="47">
        <f>C134*0.41</f>
        <v>68.129699999999985</v>
      </c>
    </row>
    <row r="135" spans="1:5" x14ac:dyDescent="0.25">
      <c r="A135" s="50">
        <v>5</v>
      </c>
      <c r="B135" s="37" t="s">
        <v>156</v>
      </c>
      <c r="C135" s="38"/>
      <c r="D135" s="39"/>
      <c r="E135" s="55"/>
    </row>
    <row r="136" spans="1:5" ht="15.75" x14ac:dyDescent="0.25">
      <c r="A136" s="45"/>
      <c r="B136" s="22" t="s">
        <v>157</v>
      </c>
      <c r="C136" s="5"/>
      <c r="D136" s="6"/>
      <c r="E136" s="48"/>
    </row>
    <row r="137" spans="1:5" x14ac:dyDescent="0.25">
      <c r="A137" s="53" t="s">
        <v>359</v>
      </c>
      <c r="B137" s="23" t="s">
        <v>158</v>
      </c>
      <c r="C137" s="19">
        <v>157.66999999999999</v>
      </c>
      <c r="D137" s="24">
        <v>0.5</v>
      </c>
      <c r="E137" s="57">
        <f>C137*0.5</f>
        <v>78.834999999999994</v>
      </c>
    </row>
    <row r="138" spans="1:5" x14ac:dyDescent="0.25">
      <c r="A138" s="53" t="s">
        <v>360</v>
      </c>
      <c r="B138" s="23" t="s">
        <v>159</v>
      </c>
      <c r="C138" s="19">
        <v>230.57</v>
      </c>
      <c r="D138" s="24">
        <v>0.5</v>
      </c>
      <c r="E138" s="57">
        <f>C138*0.5</f>
        <v>115.285</v>
      </c>
    </row>
    <row r="139" spans="1:5" x14ac:dyDescent="0.25">
      <c r="A139" s="53" t="s">
        <v>361</v>
      </c>
      <c r="B139" s="23" t="s">
        <v>160</v>
      </c>
      <c r="C139" s="19">
        <v>229.02</v>
      </c>
      <c r="D139" s="24">
        <v>0.5</v>
      </c>
      <c r="E139" s="57">
        <f>C139*0.5</f>
        <v>114.51</v>
      </c>
    </row>
    <row r="140" spans="1:5" ht="15.75" x14ac:dyDescent="0.25">
      <c r="A140" s="45"/>
      <c r="B140" s="25" t="s">
        <v>161</v>
      </c>
      <c r="C140" s="5"/>
      <c r="D140" s="6"/>
      <c r="E140" s="48"/>
    </row>
    <row r="141" spans="1:5" x14ac:dyDescent="0.25">
      <c r="A141" s="45" t="s">
        <v>362</v>
      </c>
      <c r="B141" s="16" t="s">
        <v>162</v>
      </c>
      <c r="C141" s="8">
        <v>369.12</v>
      </c>
      <c r="D141" s="9">
        <v>0.37</v>
      </c>
      <c r="E141" s="47">
        <f>C141*0.63</f>
        <v>232.54560000000001</v>
      </c>
    </row>
    <row r="142" spans="1:5" ht="15.75" x14ac:dyDescent="0.25">
      <c r="A142" s="45"/>
      <c r="B142" s="22" t="s">
        <v>163</v>
      </c>
      <c r="C142" s="5"/>
      <c r="D142" s="6"/>
      <c r="E142" s="48"/>
    </row>
    <row r="143" spans="1:5" x14ac:dyDescent="0.25">
      <c r="A143" s="53" t="s">
        <v>363</v>
      </c>
      <c r="B143" s="23" t="s">
        <v>164</v>
      </c>
      <c r="C143" s="19">
        <v>194.64</v>
      </c>
      <c r="D143" s="9">
        <v>0.16</v>
      </c>
      <c r="E143" s="47">
        <f>C143*0.84</f>
        <v>163.49759999999998</v>
      </c>
    </row>
    <row r="144" spans="1:5" x14ac:dyDescent="0.25">
      <c r="A144" s="53" t="s">
        <v>364</v>
      </c>
      <c r="B144" s="23" t="s">
        <v>165</v>
      </c>
      <c r="C144" s="19">
        <f>11.36*12</f>
        <v>136.32</v>
      </c>
      <c r="D144" s="9">
        <v>0.17</v>
      </c>
      <c r="E144" s="47">
        <f>C144*0.83</f>
        <v>113.14559999999999</v>
      </c>
    </row>
    <row r="145" spans="1:5" x14ac:dyDescent="0.25">
      <c r="A145" s="53" t="s">
        <v>365</v>
      </c>
      <c r="B145" s="23" t="s">
        <v>166</v>
      </c>
      <c r="C145" s="19">
        <v>16.04</v>
      </c>
      <c r="D145" s="9">
        <v>0.32</v>
      </c>
      <c r="E145" s="47">
        <f>C145*0.68</f>
        <v>10.9072</v>
      </c>
    </row>
    <row r="146" spans="1:5" x14ac:dyDescent="0.25">
      <c r="A146" s="53" t="s">
        <v>366</v>
      </c>
      <c r="B146" s="23" t="s">
        <v>167</v>
      </c>
      <c r="C146" s="19">
        <v>15.5</v>
      </c>
      <c r="D146" s="9">
        <v>0.31</v>
      </c>
      <c r="E146" s="47">
        <f>C146*0.69</f>
        <v>10.694999999999999</v>
      </c>
    </row>
    <row r="147" spans="1:5" ht="15.75" x14ac:dyDescent="0.25">
      <c r="A147" s="45"/>
      <c r="B147" s="26" t="s">
        <v>168</v>
      </c>
      <c r="C147" s="5"/>
      <c r="D147" s="6"/>
      <c r="E147" s="48"/>
    </row>
    <row r="148" spans="1:5" x14ac:dyDescent="0.25">
      <c r="A148" s="53" t="s">
        <v>367</v>
      </c>
      <c r="B148" s="23" t="s">
        <v>169</v>
      </c>
      <c r="C148" s="19">
        <f>27.55*12</f>
        <v>330.6</v>
      </c>
      <c r="D148" s="9">
        <v>0.2</v>
      </c>
      <c r="E148" s="47">
        <f>C148*0.8</f>
        <v>264.48</v>
      </c>
    </row>
    <row r="149" spans="1:5" x14ac:dyDescent="0.25">
      <c r="A149" s="53" t="s">
        <v>368</v>
      </c>
      <c r="B149" s="23" t="s">
        <v>170</v>
      </c>
      <c r="C149" s="19">
        <f>33.07*12</f>
        <v>396.84000000000003</v>
      </c>
      <c r="D149" s="9">
        <v>0.2</v>
      </c>
      <c r="E149" s="47">
        <f>C149*0.8</f>
        <v>317.47200000000004</v>
      </c>
    </row>
    <row r="150" spans="1:5" ht="15.75" x14ac:dyDescent="0.25">
      <c r="A150" s="45"/>
      <c r="B150" s="27" t="s">
        <v>171</v>
      </c>
      <c r="C150" s="5"/>
      <c r="D150" s="6"/>
      <c r="E150" s="48"/>
    </row>
    <row r="151" spans="1:5" x14ac:dyDescent="0.25">
      <c r="A151" s="53" t="s">
        <v>369</v>
      </c>
      <c r="B151" s="23" t="s">
        <v>172</v>
      </c>
      <c r="C151" s="19">
        <v>116.2</v>
      </c>
      <c r="D151" s="9">
        <v>0.22</v>
      </c>
      <c r="E151" s="47">
        <f>C151*0.78</f>
        <v>90.63600000000001</v>
      </c>
    </row>
    <row r="152" spans="1:5" x14ac:dyDescent="0.25">
      <c r="A152" s="53" t="s">
        <v>370</v>
      </c>
      <c r="B152" s="23" t="s">
        <v>173</v>
      </c>
      <c r="C152" s="19">
        <v>52.9</v>
      </c>
      <c r="D152" s="9">
        <v>0.22</v>
      </c>
      <c r="E152" s="47">
        <f>C152*0.78</f>
        <v>41.262</v>
      </c>
    </row>
    <row r="153" spans="1:5" ht="15.75" x14ac:dyDescent="0.25">
      <c r="A153" s="45"/>
      <c r="B153" s="26" t="s">
        <v>174</v>
      </c>
      <c r="C153" s="5"/>
      <c r="D153" s="6"/>
      <c r="E153" s="48"/>
    </row>
    <row r="154" spans="1:5" x14ac:dyDescent="0.25">
      <c r="A154" s="53" t="s">
        <v>371</v>
      </c>
      <c r="B154" s="23" t="s">
        <v>175</v>
      </c>
      <c r="C154" s="19">
        <v>31.93</v>
      </c>
      <c r="D154" s="9">
        <v>0.48</v>
      </c>
      <c r="E154" s="47">
        <f>C154*0.52</f>
        <v>16.6036</v>
      </c>
    </row>
    <row r="155" spans="1:5" x14ac:dyDescent="0.25">
      <c r="A155" s="53" t="s">
        <v>372</v>
      </c>
      <c r="B155" s="23" t="s">
        <v>176</v>
      </c>
      <c r="C155" s="19">
        <v>36.44</v>
      </c>
      <c r="D155" s="9">
        <v>0.33</v>
      </c>
      <c r="E155" s="47">
        <f>C155*0.67</f>
        <v>24.4148</v>
      </c>
    </row>
    <row r="156" spans="1:5" ht="15.75" x14ac:dyDescent="0.25">
      <c r="A156" s="45"/>
      <c r="B156" s="26" t="s">
        <v>177</v>
      </c>
      <c r="C156" s="5"/>
      <c r="D156" s="6"/>
      <c r="E156" s="48"/>
    </row>
    <row r="157" spans="1:5" x14ac:dyDescent="0.25">
      <c r="A157" s="53" t="s">
        <v>373</v>
      </c>
      <c r="B157" s="23" t="s">
        <v>178</v>
      </c>
      <c r="C157" s="19">
        <v>26.47</v>
      </c>
      <c r="D157" s="9">
        <v>0.21</v>
      </c>
      <c r="E157" s="47">
        <f>C157*0.79</f>
        <v>20.911300000000001</v>
      </c>
    </row>
    <row r="158" spans="1:5" x14ac:dyDescent="0.25">
      <c r="A158" s="53" t="s">
        <v>374</v>
      </c>
      <c r="B158" s="28" t="s">
        <v>179</v>
      </c>
      <c r="C158" s="19">
        <v>120.99</v>
      </c>
      <c r="D158" s="9">
        <v>0.17</v>
      </c>
      <c r="E158" s="47">
        <f>C158*0.83</f>
        <v>100.42169999999999</v>
      </c>
    </row>
    <row r="159" spans="1:5" x14ac:dyDescent="0.25">
      <c r="A159" s="53" t="s">
        <v>375</v>
      </c>
      <c r="B159" s="29" t="s">
        <v>180</v>
      </c>
      <c r="C159" s="8">
        <v>150.75</v>
      </c>
      <c r="D159" s="9">
        <v>0.23</v>
      </c>
      <c r="E159" s="47">
        <f>C159*0.77</f>
        <v>116.0775</v>
      </c>
    </row>
    <row r="160" spans="1:5" x14ac:dyDescent="0.25">
      <c r="A160" s="53" t="s">
        <v>376</v>
      </c>
      <c r="B160" s="30" t="s">
        <v>181</v>
      </c>
      <c r="C160" s="19">
        <v>88.69</v>
      </c>
      <c r="D160" s="9">
        <v>0.69</v>
      </c>
      <c r="E160" s="47">
        <v>27.49</v>
      </c>
    </row>
    <row r="161" spans="1:5" ht="15.75" x14ac:dyDescent="0.25">
      <c r="A161" s="45"/>
      <c r="B161" s="25" t="s">
        <v>182</v>
      </c>
      <c r="C161" s="5"/>
      <c r="D161" s="6"/>
      <c r="E161" s="48"/>
    </row>
    <row r="162" spans="1:5" x14ac:dyDescent="0.25">
      <c r="A162" s="45" t="s">
        <v>377</v>
      </c>
      <c r="B162" s="7" t="s">
        <v>183</v>
      </c>
      <c r="C162" s="8">
        <v>4.76</v>
      </c>
      <c r="D162" s="9">
        <v>0.46</v>
      </c>
      <c r="E162" s="47">
        <f>C162*0.54</f>
        <v>2.5704000000000002</v>
      </c>
    </row>
    <row r="163" spans="1:5" x14ac:dyDescent="0.25">
      <c r="A163" s="45" t="s">
        <v>378</v>
      </c>
      <c r="B163" s="7" t="s">
        <v>184</v>
      </c>
      <c r="C163" s="8">
        <v>24.84</v>
      </c>
      <c r="D163" s="9">
        <v>0.45</v>
      </c>
      <c r="E163" s="47">
        <f>C163*0.55</f>
        <v>13.662000000000001</v>
      </c>
    </row>
    <row r="164" spans="1:5" x14ac:dyDescent="0.25">
      <c r="A164" s="45" t="s">
        <v>379</v>
      </c>
      <c r="B164" s="7" t="s">
        <v>185</v>
      </c>
      <c r="C164" s="8">
        <v>108.1</v>
      </c>
      <c r="D164" s="9">
        <v>0.15</v>
      </c>
      <c r="E164" s="47">
        <f>C164*0.85</f>
        <v>91.884999999999991</v>
      </c>
    </row>
    <row r="165" spans="1:5" ht="15.75" x14ac:dyDescent="0.25">
      <c r="A165" s="45"/>
      <c r="B165" s="31" t="s">
        <v>30</v>
      </c>
      <c r="C165" s="5"/>
      <c r="D165" s="6"/>
      <c r="E165" s="48"/>
    </row>
    <row r="166" spans="1:5" x14ac:dyDescent="0.25">
      <c r="A166" s="45">
        <v>25950006</v>
      </c>
      <c r="B166" s="58" t="s">
        <v>186</v>
      </c>
      <c r="C166" s="8">
        <v>156.38</v>
      </c>
      <c r="D166" s="9">
        <v>0.38</v>
      </c>
      <c r="E166" s="47">
        <f>C166*0.62</f>
        <v>96.95559999999999</v>
      </c>
    </row>
    <row r="167" spans="1:5" x14ac:dyDescent="0.25">
      <c r="A167" s="50">
        <v>6</v>
      </c>
      <c r="B167" s="37" t="s">
        <v>187</v>
      </c>
      <c r="C167" s="38"/>
      <c r="D167" s="39"/>
      <c r="E167" s="55"/>
    </row>
    <row r="168" spans="1:5" ht="15.75" x14ac:dyDescent="0.25">
      <c r="A168" s="45"/>
      <c r="B168" s="4" t="s">
        <v>188</v>
      </c>
      <c r="C168" s="5"/>
      <c r="D168" s="6"/>
      <c r="E168" s="48"/>
    </row>
    <row r="169" spans="1:5" x14ac:dyDescent="0.25">
      <c r="A169" s="45" t="s">
        <v>380</v>
      </c>
      <c r="B169" s="7" t="s">
        <v>189</v>
      </c>
      <c r="C169" s="8">
        <v>105</v>
      </c>
      <c r="D169" s="9">
        <v>0.05</v>
      </c>
      <c r="E169" s="47">
        <f>C169*0.95</f>
        <v>99.75</v>
      </c>
    </row>
    <row r="170" spans="1:5" x14ac:dyDescent="0.25">
      <c r="A170" s="45" t="s">
        <v>381</v>
      </c>
      <c r="B170" s="7" t="s">
        <v>190</v>
      </c>
      <c r="C170" s="8">
        <v>1868.02</v>
      </c>
      <c r="D170" s="9">
        <v>0.05</v>
      </c>
      <c r="E170" s="47">
        <f>C170*0.95</f>
        <v>1774.6189999999999</v>
      </c>
    </row>
    <row r="171" spans="1:5" x14ac:dyDescent="0.25">
      <c r="A171" s="45" t="s">
        <v>382</v>
      </c>
      <c r="B171" s="7" t="s">
        <v>191</v>
      </c>
      <c r="C171" s="8">
        <v>434.42</v>
      </c>
      <c r="D171" s="9">
        <v>0.05</v>
      </c>
      <c r="E171" s="47">
        <f t="shared" ref="E171:E175" si="1">C171*0.95</f>
        <v>412.69900000000001</v>
      </c>
    </row>
    <row r="172" spans="1:5" x14ac:dyDescent="0.25">
      <c r="A172" s="45"/>
      <c r="B172" s="7" t="s">
        <v>192</v>
      </c>
      <c r="C172" s="8">
        <v>1487</v>
      </c>
      <c r="D172" s="9">
        <v>0.05</v>
      </c>
      <c r="E172" s="47">
        <f t="shared" si="1"/>
        <v>1412.6499999999999</v>
      </c>
    </row>
    <row r="173" spans="1:5" x14ac:dyDescent="0.25">
      <c r="A173" s="45"/>
      <c r="B173" s="7" t="s">
        <v>193</v>
      </c>
      <c r="C173" s="8">
        <v>2006</v>
      </c>
      <c r="D173" s="9">
        <v>0.05</v>
      </c>
      <c r="E173" s="47">
        <f t="shared" si="1"/>
        <v>1905.6999999999998</v>
      </c>
    </row>
    <row r="174" spans="1:5" x14ac:dyDescent="0.25">
      <c r="A174" s="45" t="s">
        <v>383</v>
      </c>
      <c r="B174" s="7" t="s">
        <v>194</v>
      </c>
      <c r="C174" s="8">
        <v>540</v>
      </c>
      <c r="D174" s="9">
        <v>0.05</v>
      </c>
      <c r="E174" s="47">
        <f t="shared" si="1"/>
        <v>513</v>
      </c>
    </row>
    <row r="175" spans="1:5" x14ac:dyDescent="0.25">
      <c r="A175" s="45" t="s">
        <v>384</v>
      </c>
      <c r="B175" s="7" t="s">
        <v>195</v>
      </c>
      <c r="C175" s="8">
        <v>1657.35</v>
      </c>
      <c r="D175" s="9">
        <v>0.05</v>
      </c>
      <c r="E175" s="47">
        <f t="shared" si="1"/>
        <v>1574.4824999999998</v>
      </c>
    </row>
    <row r="176" spans="1:5" ht="15.75" x14ac:dyDescent="0.25">
      <c r="A176" s="45"/>
      <c r="B176" s="4" t="s">
        <v>196</v>
      </c>
      <c r="C176" s="5"/>
      <c r="D176" s="6"/>
      <c r="E176" s="48"/>
    </row>
    <row r="177" spans="1:5" x14ac:dyDescent="0.25">
      <c r="A177" s="45" t="s">
        <v>385</v>
      </c>
      <c r="B177" s="7" t="s">
        <v>197</v>
      </c>
      <c r="C177" s="8">
        <v>29.26</v>
      </c>
      <c r="D177" s="9">
        <v>0.39</v>
      </c>
      <c r="E177" s="47">
        <f>C177*0.61</f>
        <v>17.848600000000001</v>
      </c>
    </row>
    <row r="178" spans="1:5" x14ac:dyDescent="0.25">
      <c r="A178" s="45" t="s">
        <v>386</v>
      </c>
      <c r="B178" s="29" t="s">
        <v>198</v>
      </c>
      <c r="C178" s="8">
        <v>26.57</v>
      </c>
      <c r="D178" s="9">
        <v>0.32</v>
      </c>
      <c r="E178" s="47">
        <f>C178*0.68</f>
        <v>18.067600000000002</v>
      </c>
    </row>
    <row r="179" spans="1:5" x14ac:dyDescent="0.25">
      <c r="A179" s="45" t="s">
        <v>387</v>
      </c>
      <c r="B179" s="29" t="s">
        <v>199</v>
      </c>
      <c r="C179" s="8">
        <f>22.7*12</f>
        <v>272.39999999999998</v>
      </c>
      <c r="D179" s="9">
        <v>0.45</v>
      </c>
      <c r="E179" s="47">
        <f>C179*0.55</f>
        <v>149.82</v>
      </c>
    </row>
    <row r="180" spans="1:5" ht="15.75" x14ac:dyDescent="0.25">
      <c r="A180" s="45"/>
      <c r="B180" s="4" t="s">
        <v>200</v>
      </c>
      <c r="C180" s="5"/>
      <c r="D180" s="6"/>
      <c r="E180" s="48"/>
    </row>
    <row r="181" spans="1:5" x14ac:dyDescent="0.25">
      <c r="A181" s="45" t="s">
        <v>388</v>
      </c>
      <c r="B181" s="10" t="s">
        <v>201</v>
      </c>
      <c r="C181" s="8">
        <v>21.06</v>
      </c>
      <c r="D181" s="9">
        <v>0.25</v>
      </c>
      <c r="E181" s="47">
        <f>C181*0.75</f>
        <v>15.794999999999998</v>
      </c>
    </row>
    <row r="182" spans="1:5" x14ac:dyDescent="0.25">
      <c r="A182" s="45" t="s">
        <v>389</v>
      </c>
      <c r="B182" s="7" t="s">
        <v>202</v>
      </c>
      <c r="C182" s="8">
        <v>6.23</v>
      </c>
      <c r="D182" s="9">
        <v>0.37</v>
      </c>
      <c r="E182" s="47">
        <f>C182*0.63</f>
        <v>3.9249000000000005</v>
      </c>
    </row>
    <row r="183" spans="1:5" ht="15.75" x14ac:dyDescent="0.25">
      <c r="A183" s="45"/>
      <c r="B183" s="4" t="s">
        <v>203</v>
      </c>
      <c r="C183" s="5"/>
      <c r="D183" s="6"/>
      <c r="E183" s="48"/>
    </row>
    <row r="184" spans="1:5" ht="27" x14ac:dyDescent="0.25">
      <c r="A184" s="45" t="s">
        <v>390</v>
      </c>
      <c r="B184" s="32" t="s">
        <v>204</v>
      </c>
      <c r="C184" s="8">
        <f>79.99*5</f>
        <v>399.95</v>
      </c>
      <c r="D184" s="9">
        <v>0.24</v>
      </c>
      <c r="E184" s="47">
        <f>C184*0.76</f>
        <v>303.96199999999999</v>
      </c>
    </row>
    <row r="185" spans="1:5" ht="27" x14ac:dyDescent="0.25">
      <c r="A185" s="45" t="s">
        <v>391</v>
      </c>
      <c r="B185" s="32" t="s">
        <v>205</v>
      </c>
      <c r="C185" s="8">
        <v>309.98</v>
      </c>
      <c r="D185" s="9">
        <v>0.24</v>
      </c>
      <c r="E185" s="47">
        <f>C185*0.76</f>
        <v>235.58480000000003</v>
      </c>
    </row>
    <row r="186" spans="1:5" ht="15.75" x14ac:dyDescent="0.25">
      <c r="A186" s="45"/>
      <c r="B186" s="4" t="s">
        <v>206</v>
      </c>
      <c r="C186" s="5"/>
      <c r="D186" s="6"/>
      <c r="E186" s="48"/>
    </row>
    <row r="187" spans="1:5" x14ac:dyDescent="0.25">
      <c r="A187" s="45">
        <v>21105</v>
      </c>
      <c r="B187" s="16" t="s">
        <v>207</v>
      </c>
      <c r="C187" s="8">
        <v>33.24</v>
      </c>
      <c r="D187" s="9">
        <v>0.73</v>
      </c>
      <c r="E187" s="47">
        <f>C187*0.27</f>
        <v>8.9748000000000019</v>
      </c>
    </row>
    <row r="188" spans="1:5" x14ac:dyDescent="0.25">
      <c r="A188" s="45">
        <v>21104</v>
      </c>
      <c r="B188" s="16" t="s">
        <v>208</v>
      </c>
      <c r="C188" s="8">
        <v>18.46</v>
      </c>
      <c r="D188" s="9">
        <v>0.51</v>
      </c>
      <c r="E188" s="47">
        <f>C188*0.49</f>
        <v>9.0454000000000008</v>
      </c>
    </row>
    <row r="189" spans="1:5" x14ac:dyDescent="0.25">
      <c r="A189" s="45">
        <v>21107</v>
      </c>
      <c r="B189" s="16" t="s">
        <v>209</v>
      </c>
      <c r="C189" s="8">
        <v>22.91</v>
      </c>
      <c r="D189" s="9">
        <v>0.6</v>
      </c>
      <c r="E189" s="47">
        <f>C189*0.4</f>
        <v>9.1639999999999997</v>
      </c>
    </row>
    <row r="190" spans="1:5" x14ac:dyDescent="0.25">
      <c r="A190" s="45" t="s">
        <v>392</v>
      </c>
      <c r="B190" s="16" t="s">
        <v>210</v>
      </c>
      <c r="C190" s="8">
        <v>68.19</v>
      </c>
      <c r="D190" s="9">
        <v>0.03</v>
      </c>
      <c r="E190" s="47">
        <f>C190*0.97</f>
        <v>66.144300000000001</v>
      </c>
    </row>
    <row r="191" spans="1:5" ht="15.75" x14ac:dyDescent="0.25">
      <c r="A191" s="45"/>
      <c r="B191" s="4" t="s">
        <v>30</v>
      </c>
      <c r="C191" s="5"/>
      <c r="D191" s="6"/>
      <c r="E191" s="48"/>
    </row>
    <row r="192" spans="1:5" x14ac:dyDescent="0.25">
      <c r="A192" s="45" t="s">
        <v>393</v>
      </c>
      <c r="B192" s="49" t="s">
        <v>211</v>
      </c>
      <c r="C192" s="8">
        <v>86.88</v>
      </c>
      <c r="D192" s="9">
        <v>0.2</v>
      </c>
      <c r="E192" s="47">
        <f>C192*0.8</f>
        <v>69.504000000000005</v>
      </c>
    </row>
    <row r="193" spans="1:5" x14ac:dyDescent="0.25">
      <c r="A193" s="50">
        <v>7</v>
      </c>
      <c r="B193" s="37" t="s">
        <v>212</v>
      </c>
      <c r="C193" s="38"/>
      <c r="D193" s="39"/>
      <c r="E193" s="51"/>
    </row>
    <row r="194" spans="1:5" ht="15.75" x14ac:dyDescent="0.25">
      <c r="A194" s="45"/>
      <c r="B194" s="4" t="s">
        <v>213</v>
      </c>
      <c r="C194" s="5"/>
      <c r="D194" s="6"/>
      <c r="E194" s="48"/>
    </row>
    <row r="195" spans="1:5" x14ac:dyDescent="0.25">
      <c r="A195" s="45" t="s">
        <v>409</v>
      </c>
      <c r="B195" s="10" t="s">
        <v>214</v>
      </c>
      <c r="C195" s="8">
        <v>371.9</v>
      </c>
      <c r="D195" s="9">
        <v>0.01</v>
      </c>
      <c r="E195" s="47">
        <f>C195*0.99</f>
        <v>368.18099999999998</v>
      </c>
    </row>
    <row r="196" spans="1:5" x14ac:dyDescent="0.25">
      <c r="A196" s="45" t="s">
        <v>410</v>
      </c>
      <c r="B196" s="10" t="s">
        <v>215</v>
      </c>
      <c r="C196" s="8">
        <v>168.05</v>
      </c>
      <c r="D196" s="9">
        <v>0.21</v>
      </c>
      <c r="E196" s="47">
        <f>C196*0.79</f>
        <v>132.7595</v>
      </c>
    </row>
    <row r="197" spans="1:5" x14ac:dyDescent="0.25">
      <c r="A197" s="45" t="s">
        <v>411</v>
      </c>
      <c r="B197" s="10" t="s">
        <v>216</v>
      </c>
      <c r="C197" s="8">
        <v>296.10000000000002</v>
      </c>
      <c r="D197" s="9">
        <v>0.21</v>
      </c>
      <c r="E197" s="47">
        <f>C197*0.79</f>
        <v>233.91900000000004</v>
      </c>
    </row>
    <row r="198" spans="1:5" x14ac:dyDescent="0.25">
      <c r="A198" s="45" t="s">
        <v>412</v>
      </c>
      <c r="B198" s="10" t="s">
        <v>217</v>
      </c>
      <c r="C198" s="8">
        <v>85.19</v>
      </c>
      <c r="D198" s="9">
        <v>0.21</v>
      </c>
      <c r="E198" s="47">
        <f>C198*0.79</f>
        <v>67.3001</v>
      </c>
    </row>
    <row r="199" spans="1:5" x14ac:dyDescent="0.25">
      <c r="A199" s="45" t="s">
        <v>413</v>
      </c>
      <c r="B199" s="10" t="s">
        <v>218</v>
      </c>
      <c r="C199" s="8">
        <v>154.31</v>
      </c>
      <c r="D199" s="9">
        <v>0.21</v>
      </c>
      <c r="E199" s="47">
        <f>C199*0.79</f>
        <v>121.90490000000001</v>
      </c>
    </row>
    <row r="200" spans="1:5" x14ac:dyDescent="0.25">
      <c r="A200" s="45" t="s">
        <v>394</v>
      </c>
      <c r="B200" s="7" t="s">
        <v>219</v>
      </c>
      <c r="C200" s="8">
        <v>215.93</v>
      </c>
      <c r="D200" s="9">
        <v>0.15</v>
      </c>
      <c r="E200" s="47">
        <f>C200*0.85</f>
        <v>183.54050000000001</v>
      </c>
    </row>
    <row r="201" spans="1:5" x14ac:dyDescent="0.25">
      <c r="A201" s="45" t="s">
        <v>395</v>
      </c>
      <c r="B201" s="7" t="s">
        <v>220</v>
      </c>
      <c r="C201" s="8">
        <v>215.93</v>
      </c>
      <c r="D201" s="9">
        <v>0.13</v>
      </c>
      <c r="E201" s="47">
        <f>C201*0.87</f>
        <v>187.85910000000001</v>
      </c>
    </row>
    <row r="202" spans="1:5" x14ac:dyDescent="0.25">
      <c r="A202" s="45" t="s">
        <v>396</v>
      </c>
      <c r="B202" s="7" t="s">
        <v>221</v>
      </c>
      <c r="C202" s="8">
        <v>155</v>
      </c>
      <c r="D202" s="9">
        <v>0.38</v>
      </c>
      <c r="E202" s="47">
        <f>C202*0.62</f>
        <v>96.1</v>
      </c>
    </row>
    <row r="203" spans="1:5" x14ac:dyDescent="0.25">
      <c r="A203" s="45" t="s">
        <v>397</v>
      </c>
      <c r="B203" s="7" t="s">
        <v>222</v>
      </c>
      <c r="C203" s="8">
        <v>285</v>
      </c>
      <c r="D203" s="9">
        <v>0.42</v>
      </c>
      <c r="E203" s="47">
        <f>C203*0.58</f>
        <v>165.29999999999998</v>
      </c>
    </row>
    <row r="204" spans="1:5" x14ac:dyDescent="0.25">
      <c r="A204" s="45" t="s">
        <v>398</v>
      </c>
      <c r="B204" s="7" t="s">
        <v>223</v>
      </c>
      <c r="C204" s="8">
        <v>27.86</v>
      </c>
      <c r="D204" s="9">
        <v>0.46</v>
      </c>
      <c r="E204" s="47">
        <f>C204*0.54</f>
        <v>15.044400000000001</v>
      </c>
    </row>
    <row r="205" spans="1:5" x14ac:dyDescent="0.25">
      <c r="A205" s="45" t="s">
        <v>399</v>
      </c>
      <c r="B205" s="7" t="s">
        <v>224</v>
      </c>
      <c r="C205" s="8">
        <v>27.86</v>
      </c>
      <c r="D205" s="9">
        <v>0.34</v>
      </c>
      <c r="E205" s="47">
        <f>C205*0.66</f>
        <v>18.387599999999999</v>
      </c>
    </row>
    <row r="206" spans="1:5" x14ac:dyDescent="0.25">
      <c r="A206" s="45" t="s">
        <v>400</v>
      </c>
      <c r="B206" s="7" t="s">
        <v>225</v>
      </c>
      <c r="C206" s="8">
        <v>28.37</v>
      </c>
      <c r="D206" s="9">
        <v>0.45</v>
      </c>
      <c r="E206" s="47">
        <f>C206*0.55</f>
        <v>15.603500000000002</v>
      </c>
    </row>
    <row r="207" spans="1:5" x14ac:dyDescent="0.25">
      <c r="A207" s="45" t="s">
        <v>401</v>
      </c>
      <c r="B207" s="7" t="s">
        <v>226</v>
      </c>
      <c r="C207" s="8">
        <v>28.85</v>
      </c>
      <c r="D207" s="9">
        <v>0.26</v>
      </c>
      <c r="E207" s="47">
        <f>C207*0.74</f>
        <v>21.349</v>
      </c>
    </row>
    <row r="208" spans="1:5" x14ac:dyDescent="0.25">
      <c r="A208" s="45" t="s">
        <v>402</v>
      </c>
      <c r="B208" s="7" t="s">
        <v>227</v>
      </c>
      <c r="C208" s="8">
        <v>27.86</v>
      </c>
      <c r="D208" s="9">
        <v>0.38</v>
      </c>
      <c r="E208" s="47">
        <f>C208*0.62</f>
        <v>17.273199999999999</v>
      </c>
    </row>
    <row r="209" spans="1:5" x14ac:dyDescent="0.25">
      <c r="A209" s="45" t="s">
        <v>403</v>
      </c>
      <c r="B209" s="7" t="s">
        <v>228</v>
      </c>
      <c r="C209" s="8">
        <v>9.81</v>
      </c>
      <c r="D209" s="9">
        <v>0.23</v>
      </c>
      <c r="E209" s="47">
        <f>C209*0.77</f>
        <v>7.553700000000001</v>
      </c>
    </row>
    <row r="210" spans="1:5" x14ac:dyDescent="0.25">
      <c r="A210" s="45" t="s">
        <v>404</v>
      </c>
      <c r="B210" s="7" t="s">
        <v>229</v>
      </c>
      <c r="C210" s="8">
        <v>11.13</v>
      </c>
      <c r="D210" s="9">
        <v>0.28000000000000003</v>
      </c>
      <c r="E210" s="47">
        <f>C210*0.72</f>
        <v>8.0136000000000003</v>
      </c>
    </row>
    <row r="211" spans="1:5" x14ac:dyDescent="0.25">
      <c r="A211" s="45" t="s">
        <v>405</v>
      </c>
      <c r="B211" s="10" t="s">
        <v>230</v>
      </c>
      <c r="C211" s="8">
        <v>106.63</v>
      </c>
      <c r="D211" s="9">
        <v>0.03</v>
      </c>
      <c r="E211" s="47">
        <f>C211*0.97</f>
        <v>103.43109999999999</v>
      </c>
    </row>
    <row r="212" spans="1:5" x14ac:dyDescent="0.25">
      <c r="A212" s="45" t="s">
        <v>406</v>
      </c>
      <c r="B212" s="10" t="s">
        <v>231</v>
      </c>
      <c r="C212" s="8">
        <v>61.19</v>
      </c>
      <c r="D212" s="9">
        <v>0.45</v>
      </c>
      <c r="E212" s="47">
        <f>C212*0.55</f>
        <v>33.654499999999999</v>
      </c>
    </row>
    <row r="213" spans="1:5" x14ac:dyDescent="0.25">
      <c r="A213" s="45" t="s">
        <v>407</v>
      </c>
      <c r="B213" s="10" t="s">
        <v>232</v>
      </c>
      <c r="C213" s="8">
        <v>189.71</v>
      </c>
      <c r="D213" s="9">
        <v>0.61</v>
      </c>
      <c r="E213" s="47">
        <f>C213*0.39</f>
        <v>73.986900000000006</v>
      </c>
    </row>
    <row r="214" spans="1:5" x14ac:dyDescent="0.25">
      <c r="A214" s="45" t="s">
        <v>408</v>
      </c>
      <c r="B214" s="16" t="s">
        <v>233</v>
      </c>
      <c r="C214" s="8">
        <v>8.01</v>
      </c>
      <c r="D214" s="9">
        <v>0.39</v>
      </c>
      <c r="E214" s="47">
        <f>C214*0.61</f>
        <v>4.8860999999999999</v>
      </c>
    </row>
    <row r="215" spans="1:5" x14ac:dyDescent="0.25">
      <c r="A215" s="45">
        <v>8</v>
      </c>
      <c r="B215" s="1" t="s">
        <v>234</v>
      </c>
      <c r="C215" s="2"/>
      <c r="D215" s="3"/>
      <c r="E215" s="59"/>
    </row>
    <row r="216" spans="1:5" ht="15.75" x14ac:dyDescent="0.25">
      <c r="A216" s="45"/>
      <c r="B216" s="4" t="s">
        <v>235</v>
      </c>
      <c r="C216" s="5"/>
      <c r="D216" s="6"/>
      <c r="E216" s="48"/>
    </row>
    <row r="217" spans="1:5" x14ac:dyDescent="0.25">
      <c r="A217" s="45" t="s">
        <v>414</v>
      </c>
      <c r="B217" s="21" t="s">
        <v>236</v>
      </c>
      <c r="C217" s="8">
        <v>502</v>
      </c>
      <c r="D217" s="9">
        <v>0.2</v>
      </c>
      <c r="E217" s="47">
        <f>C217*0.8</f>
        <v>401.6</v>
      </c>
    </row>
    <row r="218" spans="1:5" ht="15.75" x14ac:dyDescent="0.25">
      <c r="A218" s="45"/>
      <c r="B218" s="4" t="s">
        <v>237</v>
      </c>
      <c r="C218" s="5"/>
      <c r="D218" s="6"/>
      <c r="E218" s="48"/>
    </row>
    <row r="219" spans="1:5" x14ac:dyDescent="0.25">
      <c r="A219" s="45" t="s">
        <v>446</v>
      </c>
      <c r="B219" s="10" t="s">
        <v>238</v>
      </c>
      <c r="C219" s="8">
        <v>761.8</v>
      </c>
      <c r="D219" s="9">
        <v>0.01</v>
      </c>
      <c r="E219" s="47">
        <f>C219*0.99</f>
        <v>754.1819999999999</v>
      </c>
    </row>
    <row r="220" spans="1:5" ht="27" x14ac:dyDescent="0.25">
      <c r="A220" s="45" t="s">
        <v>415</v>
      </c>
      <c r="B220" s="67" t="s">
        <v>239</v>
      </c>
      <c r="C220" s="8">
        <v>616.32000000000005</v>
      </c>
      <c r="D220" s="9">
        <v>0.2</v>
      </c>
      <c r="E220" s="47">
        <f>C220*0.8</f>
        <v>493.05600000000004</v>
      </c>
    </row>
    <row r="221" spans="1:5" x14ac:dyDescent="0.25">
      <c r="A221" s="45" t="s">
        <v>416</v>
      </c>
      <c r="B221" s="10" t="s">
        <v>240</v>
      </c>
      <c r="C221" s="8">
        <v>763.39</v>
      </c>
      <c r="D221" s="9">
        <v>0.2</v>
      </c>
      <c r="E221" s="47">
        <f>C221*0.8</f>
        <v>610.71199999999999</v>
      </c>
    </row>
    <row r="222" spans="1:5" ht="15.75" x14ac:dyDescent="0.25">
      <c r="A222" s="45"/>
      <c r="B222" s="4" t="s">
        <v>241</v>
      </c>
      <c r="C222" s="5"/>
      <c r="D222" s="6"/>
      <c r="E222" s="48"/>
    </row>
    <row r="223" spans="1:5" x14ac:dyDescent="0.25">
      <c r="A223" s="45" t="s">
        <v>423</v>
      </c>
      <c r="B223" s="10" t="s">
        <v>242</v>
      </c>
      <c r="C223" s="8">
        <f>86.62/12</f>
        <v>7.2183333333333337</v>
      </c>
      <c r="D223" s="9">
        <v>0.56999999999999995</v>
      </c>
      <c r="E223" s="47">
        <f>C223*0.43</f>
        <v>3.1038833333333335</v>
      </c>
    </row>
    <row r="224" spans="1:5" ht="15.75" x14ac:dyDescent="0.25">
      <c r="A224" s="45"/>
      <c r="B224" s="4" t="s">
        <v>243</v>
      </c>
      <c r="C224" s="5"/>
      <c r="D224" s="6"/>
      <c r="E224" s="48"/>
    </row>
    <row r="225" spans="1:5" x14ac:dyDescent="0.25">
      <c r="A225" s="45" t="s">
        <v>417</v>
      </c>
      <c r="B225" s="21" t="s">
        <v>244</v>
      </c>
      <c r="C225" s="8">
        <v>559.34</v>
      </c>
      <c r="D225" s="9">
        <v>0.2</v>
      </c>
      <c r="E225" s="47">
        <f>C225*0.8</f>
        <v>447.47200000000004</v>
      </c>
    </row>
    <row r="226" spans="1:5" x14ac:dyDescent="0.25">
      <c r="A226" s="45" t="s">
        <v>414</v>
      </c>
      <c r="B226" s="10" t="s">
        <v>245</v>
      </c>
      <c r="C226" s="8">
        <v>502</v>
      </c>
      <c r="D226" s="9">
        <v>0.2</v>
      </c>
      <c r="E226" s="47">
        <f>C226*0.8</f>
        <v>401.6</v>
      </c>
    </row>
    <row r="227" spans="1:5" ht="15.75" x14ac:dyDescent="0.25">
      <c r="A227" s="45"/>
      <c r="B227" s="4" t="s">
        <v>246</v>
      </c>
      <c r="C227" s="5"/>
      <c r="D227" s="6"/>
      <c r="E227" s="48"/>
    </row>
    <row r="228" spans="1:5" x14ac:dyDescent="0.25">
      <c r="A228" s="45">
        <v>21104</v>
      </c>
      <c r="B228" s="29" t="s">
        <v>247</v>
      </c>
      <c r="C228" s="8">
        <v>18.46</v>
      </c>
      <c r="D228" s="9">
        <v>0.51</v>
      </c>
      <c r="E228" s="47">
        <f>C228*0.49</f>
        <v>9.0454000000000008</v>
      </c>
    </row>
    <row r="229" spans="1:5" x14ac:dyDescent="0.25">
      <c r="A229" s="45" t="s">
        <v>390</v>
      </c>
      <c r="B229" s="49" t="s">
        <v>248</v>
      </c>
      <c r="C229" s="8">
        <v>79.989999999999995</v>
      </c>
      <c r="D229" s="9">
        <v>0.24</v>
      </c>
      <c r="E229" s="47">
        <f>C229*0.76</f>
        <v>60.792399999999994</v>
      </c>
    </row>
    <row r="230" spans="1:5" ht="15.75" x14ac:dyDescent="0.25">
      <c r="A230" s="45"/>
      <c r="B230" s="4" t="s">
        <v>249</v>
      </c>
      <c r="C230" s="5"/>
      <c r="D230" s="6"/>
      <c r="E230" s="48"/>
    </row>
    <row r="231" spans="1:5" x14ac:dyDescent="0.25">
      <c r="A231" s="45" t="s">
        <v>418</v>
      </c>
      <c r="B231" s="11" t="s">
        <v>250</v>
      </c>
      <c r="C231" s="8">
        <v>68.77</v>
      </c>
      <c r="D231" s="9">
        <v>0.57999999999999996</v>
      </c>
      <c r="E231" s="47">
        <f>C231*0.42</f>
        <v>28.883399999999998</v>
      </c>
    </row>
    <row r="232" spans="1:5" x14ac:dyDescent="0.25">
      <c r="A232" s="45" t="s">
        <v>420</v>
      </c>
      <c r="B232" s="11" t="s">
        <v>251</v>
      </c>
      <c r="C232" s="8">
        <v>53.15</v>
      </c>
      <c r="D232" s="9">
        <v>0.57999999999999996</v>
      </c>
      <c r="E232" s="47">
        <f>C232*0.42</f>
        <v>22.322999999999997</v>
      </c>
    </row>
    <row r="233" spans="1:5" x14ac:dyDescent="0.25">
      <c r="A233" s="45" t="s">
        <v>419</v>
      </c>
      <c r="B233" s="11" t="s">
        <v>252</v>
      </c>
      <c r="C233" s="8">
        <v>38.950000000000003</v>
      </c>
      <c r="D233" s="9">
        <v>0.57999999999999996</v>
      </c>
      <c r="E233" s="47">
        <f>C233*0.42</f>
        <v>16.359000000000002</v>
      </c>
    </row>
    <row r="234" spans="1:5" x14ac:dyDescent="0.25">
      <c r="A234" s="45" t="s">
        <v>421</v>
      </c>
      <c r="B234" s="11" t="s">
        <v>253</v>
      </c>
      <c r="C234" s="8">
        <v>92.56</v>
      </c>
      <c r="D234" s="9">
        <v>0.57999999999999996</v>
      </c>
      <c r="E234" s="47">
        <f>C234*0.42</f>
        <v>38.8752</v>
      </c>
    </row>
    <row r="235" spans="1:5" ht="15.75" x14ac:dyDescent="0.25">
      <c r="A235" s="45"/>
      <c r="B235" s="4" t="s">
        <v>254</v>
      </c>
      <c r="C235" s="5"/>
      <c r="D235" s="6"/>
      <c r="E235" s="48"/>
    </row>
    <row r="236" spans="1:5" x14ac:dyDescent="0.25">
      <c r="A236" s="45" t="s">
        <v>422</v>
      </c>
      <c r="B236" s="10" t="s">
        <v>255</v>
      </c>
      <c r="C236" s="8">
        <v>664.26</v>
      </c>
      <c r="D236" s="9">
        <v>0.05</v>
      </c>
      <c r="E236" s="47">
        <f>C236*0.95</f>
        <v>631.04699999999991</v>
      </c>
    </row>
    <row r="237" spans="1:5" ht="15.75" x14ac:dyDescent="0.25">
      <c r="A237" s="45"/>
      <c r="B237" s="4" t="s">
        <v>256</v>
      </c>
      <c r="C237" s="5"/>
      <c r="D237" s="6"/>
      <c r="E237" s="48"/>
    </row>
    <row r="238" spans="1:5" x14ac:dyDescent="0.25">
      <c r="A238" s="45" t="s">
        <v>424</v>
      </c>
      <c r="B238" s="10" t="s">
        <v>257</v>
      </c>
      <c r="C238" s="8">
        <f>8.61*36</f>
        <v>309.95999999999998</v>
      </c>
      <c r="D238" s="9">
        <v>0.46</v>
      </c>
      <c r="E238" s="47">
        <f>C238*0.54</f>
        <v>167.3784</v>
      </c>
    </row>
    <row r="239" spans="1:5" ht="15.75" x14ac:dyDescent="0.25">
      <c r="A239" s="60"/>
      <c r="B239" s="4" t="s">
        <v>258</v>
      </c>
      <c r="C239" s="33"/>
      <c r="D239" s="34"/>
      <c r="E239" s="61"/>
    </row>
    <row r="240" spans="1:5" x14ac:dyDescent="0.25">
      <c r="A240" s="45" t="s">
        <v>425</v>
      </c>
      <c r="B240" s="10" t="s">
        <v>259</v>
      </c>
      <c r="C240" s="8">
        <f>37.77*12</f>
        <v>453.24</v>
      </c>
      <c r="D240" s="9">
        <v>0.62</v>
      </c>
      <c r="E240" s="47">
        <f>C240*0.38</f>
        <v>172.2312</v>
      </c>
    </row>
    <row r="241" spans="1:5" ht="15.75" x14ac:dyDescent="0.25">
      <c r="A241" s="45"/>
      <c r="B241" s="4" t="s">
        <v>30</v>
      </c>
      <c r="C241" s="5"/>
      <c r="D241" s="6"/>
      <c r="E241" s="48"/>
    </row>
    <row r="242" spans="1:5" x14ac:dyDescent="0.25">
      <c r="A242" s="45" t="s">
        <v>426</v>
      </c>
      <c r="B242" s="10" t="s">
        <v>260</v>
      </c>
      <c r="C242" s="8">
        <f>93.98/6</f>
        <v>15.663333333333334</v>
      </c>
      <c r="D242" s="9">
        <v>0.32</v>
      </c>
      <c r="E242" s="47">
        <f>C242*0.68</f>
        <v>10.651066666666669</v>
      </c>
    </row>
    <row r="243" spans="1:5" x14ac:dyDescent="0.25">
      <c r="A243" s="45" t="s">
        <v>427</v>
      </c>
      <c r="B243" s="10" t="s">
        <v>261</v>
      </c>
      <c r="C243" s="8">
        <f>481.42/4</f>
        <v>120.355</v>
      </c>
      <c r="D243" s="9">
        <v>0.01</v>
      </c>
      <c r="E243" s="47">
        <f>C243*0.99</f>
        <v>119.15145</v>
      </c>
    </row>
    <row r="244" spans="1:5" x14ac:dyDescent="0.25">
      <c r="A244" s="45" t="s">
        <v>428</v>
      </c>
      <c r="B244" s="10" t="s">
        <v>262</v>
      </c>
      <c r="C244" s="8">
        <v>31.3</v>
      </c>
      <c r="D244" s="9">
        <v>0.01</v>
      </c>
      <c r="E244" s="47">
        <f>C244*0.99</f>
        <v>30.987000000000002</v>
      </c>
    </row>
    <row r="245" spans="1:5" x14ac:dyDescent="0.25">
      <c r="A245" s="50">
        <v>9</v>
      </c>
      <c r="B245" s="37" t="s">
        <v>263</v>
      </c>
      <c r="C245" s="38"/>
      <c r="D245" s="39"/>
      <c r="E245" s="55"/>
    </row>
    <row r="246" spans="1:5" ht="15.75" x14ac:dyDescent="0.25">
      <c r="A246" s="45"/>
      <c r="B246" s="4" t="s">
        <v>264</v>
      </c>
      <c r="C246" s="5"/>
      <c r="D246" s="6"/>
      <c r="E246" s="48"/>
    </row>
    <row r="247" spans="1:5" x14ac:dyDescent="0.25">
      <c r="A247" s="45" t="s">
        <v>429</v>
      </c>
      <c r="B247" s="7" t="s">
        <v>265</v>
      </c>
      <c r="C247" s="8">
        <v>32.14</v>
      </c>
      <c r="D247" s="9">
        <v>0.24</v>
      </c>
      <c r="E247" s="47">
        <f>C247*0.76</f>
        <v>24.426400000000001</v>
      </c>
    </row>
    <row r="248" spans="1:5" x14ac:dyDescent="0.25">
      <c r="A248" s="45" t="s">
        <v>430</v>
      </c>
      <c r="B248" s="7" t="s">
        <v>266</v>
      </c>
      <c r="C248" s="8">
        <v>9.1999999999999993</v>
      </c>
      <c r="D248" s="9">
        <v>0.26</v>
      </c>
      <c r="E248" s="47">
        <f>C248*0.53</f>
        <v>4.8759999999999994</v>
      </c>
    </row>
    <row r="249" spans="1:5" x14ac:dyDescent="0.25">
      <c r="A249" s="45" t="s">
        <v>431</v>
      </c>
      <c r="B249" s="7" t="s">
        <v>267</v>
      </c>
      <c r="C249" s="8">
        <v>12.84</v>
      </c>
      <c r="D249" s="9">
        <v>0.47</v>
      </c>
      <c r="E249" s="47">
        <f>C249*0.53</f>
        <v>6.8052000000000001</v>
      </c>
    </row>
    <row r="250" spans="1:5" x14ac:dyDescent="0.25">
      <c r="A250" s="45">
        <v>4708</v>
      </c>
      <c r="B250" s="7" t="s">
        <v>268</v>
      </c>
      <c r="C250" s="8">
        <v>8.8800000000000008</v>
      </c>
      <c r="D250" s="9">
        <v>0.4</v>
      </c>
      <c r="E250" s="47">
        <f>C250*0.6</f>
        <v>5.3280000000000003</v>
      </c>
    </row>
    <row r="251" spans="1:5" x14ac:dyDescent="0.25">
      <c r="A251" s="45" t="s">
        <v>432</v>
      </c>
      <c r="B251" s="7" t="s">
        <v>269</v>
      </c>
      <c r="C251" s="8">
        <v>63.56</v>
      </c>
      <c r="D251" s="9">
        <v>0.64</v>
      </c>
      <c r="E251" s="47">
        <f>C251*0.36</f>
        <v>22.881599999999999</v>
      </c>
    </row>
    <row r="252" spans="1:5" x14ac:dyDescent="0.25">
      <c r="A252" s="45" t="s">
        <v>433</v>
      </c>
      <c r="B252" s="7" t="s">
        <v>270</v>
      </c>
      <c r="C252" s="8">
        <v>62.67</v>
      </c>
      <c r="D252" s="9">
        <v>0.43</v>
      </c>
      <c r="E252" s="47">
        <f>C252*0.57</f>
        <v>35.721899999999998</v>
      </c>
    </row>
    <row r="253" spans="1:5" ht="15.75" x14ac:dyDescent="0.25">
      <c r="A253" s="45"/>
      <c r="B253" s="4" t="s">
        <v>271</v>
      </c>
      <c r="C253" s="5"/>
      <c r="D253" s="6"/>
      <c r="E253" s="48"/>
    </row>
    <row r="254" spans="1:5" x14ac:dyDescent="0.25">
      <c r="A254" s="45" t="s">
        <v>434</v>
      </c>
      <c r="B254" s="7" t="s">
        <v>272</v>
      </c>
      <c r="C254" s="8">
        <v>23.92</v>
      </c>
      <c r="D254" s="9">
        <v>0.56999999999999995</v>
      </c>
      <c r="E254" s="47">
        <f>C254*0.43</f>
        <v>10.285600000000001</v>
      </c>
    </row>
    <row r="255" spans="1:5" x14ac:dyDescent="0.25">
      <c r="A255" s="45" t="s">
        <v>435</v>
      </c>
      <c r="B255" s="7" t="s">
        <v>273</v>
      </c>
      <c r="C255" s="8">
        <v>27.16</v>
      </c>
      <c r="D255" s="9">
        <v>0.55000000000000004</v>
      </c>
      <c r="E255" s="47">
        <f>C255*0.45</f>
        <v>12.222</v>
      </c>
    </row>
    <row r="256" spans="1:5" x14ac:dyDescent="0.25">
      <c r="A256" s="45" t="s">
        <v>436</v>
      </c>
      <c r="B256" s="7" t="s">
        <v>274</v>
      </c>
      <c r="C256" s="8">
        <v>26.12</v>
      </c>
      <c r="D256" s="9">
        <v>0.61</v>
      </c>
      <c r="E256" s="47">
        <f>C256*0.39</f>
        <v>10.1868</v>
      </c>
    </row>
    <row r="257" spans="1:5" x14ac:dyDescent="0.25">
      <c r="A257" s="45" t="s">
        <v>437</v>
      </c>
      <c r="B257" s="7" t="s">
        <v>275</v>
      </c>
      <c r="C257" s="8">
        <v>14.94</v>
      </c>
      <c r="D257" s="9">
        <v>0.3</v>
      </c>
      <c r="E257" s="47">
        <f>C257*0.7</f>
        <v>10.457999999999998</v>
      </c>
    </row>
    <row r="258" spans="1:5" x14ac:dyDescent="0.25">
      <c r="A258" s="45" t="s">
        <v>438</v>
      </c>
      <c r="B258" s="7" t="s">
        <v>276</v>
      </c>
      <c r="C258" s="8">
        <v>12.07</v>
      </c>
      <c r="D258" s="9">
        <v>0.4</v>
      </c>
      <c r="E258" s="47">
        <f>C258*0.6</f>
        <v>7.242</v>
      </c>
    </row>
    <row r="259" spans="1:5" x14ac:dyDescent="0.25">
      <c r="A259" s="45" t="s">
        <v>439</v>
      </c>
      <c r="B259" s="7" t="s">
        <v>277</v>
      </c>
      <c r="C259" s="8">
        <v>39.99</v>
      </c>
      <c r="D259" s="9">
        <v>0.44</v>
      </c>
      <c r="E259" s="47">
        <f>C259*0.56</f>
        <v>22.394400000000005</v>
      </c>
    </row>
    <row r="260" spans="1:5" ht="15.75" x14ac:dyDescent="0.25">
      <c r="A260" s="45"/>
      <c r="B260" s="4" t="s">
        <v>246</v>
      </c>
      <c r="C260" s="5"/>
      <c r="D260" s="6"/>
      <c r="E260" s="48"/>
    </row>
    <row r="261" spans="1:5" x14ac:dyDescent="0.25">
      <c r="A261" s="45" t="s">
        <v>440</v>
      </c>
      <c r="B261" s="11" t="s">
        <v>248</v>
      </c>
      <c r="C261" s="8">
        <v>79.989999999999995</v>
      </c>
      <c r="D261" s="9">
        <v>0.24</v>
      </c>
      <c r="E261" s="47">
        <f>C261*0.76</f>
        <v>60.792399999999994</v>
      </c>
    </row>
    <row r="262" spans="1:5" x14ac:dyDescent="0.25">
      <c r="A262" s="45" t="s">
        <v>441</v>
      </c>
      <c r="B262" s="7" t="s">
        <v>278</v>
      </c>
      <c r="C262" s="8">
        <v>89.99</v>
      </c>
      <c r="D262" s="9">
        <v>0.24</v>
      </c>
      <c r="E262" s="47">
        <f>C262*0.76</f>
        <v>68.392399999999995</v>
      </c>
    </row>
    <row r="263" spans="1:5" x14ac:dyDescent="0.25">
      <c r="A263" s="45" t="s">
        <v>391</v>
      </c>
      <c r="B263" s="7" t="s">
        <v>279</v>
      </c>
      <c r="C263" s="8">
        <v>123.99</v>
      </c>
      <c r="D263" s="9">
        <v>0.24</v>
      </c>
      <c r="E263" s="47">
        <f>C263*0.76</f>
        <v>94.232399999999998</v>
      </c>
    </row>
    <row r="264" spans="1:5" ht="31.5" x14ac:dyDescent="0.25">
      <c r="A264" s="45"/>
      <c r="B264" s="35" t="s">
        <v>280</v>
      </c>
      <c r="C264" s="5"/>
      <c r="D264" s="6"/>
      <c r="E264" s="48"/>
    </row>
    <row r="265" spans="1:5" x14ac:dyDescent="0.25">
      <c r="A265" s="45" t="s">
        <v>442</v>
      </c>
      <c r="B265" s="7" t="s">
        <v>281</v>
      </c>
      <c r="C265" s="8">
        <v>14.6</v>
      </c>
      <c r="D265" s="9">
        <v>0.59</v>
      </c>
      <c r="E265" s="47">
        <f>C265*0.41</f>
        <v>5.9859999999999998</v>
      </c>
    </row>
    <row r="266" spans="1:5" ht="27" x14ac:dyDescent="0.25">
      <c r="A266" s="45" t="s">
        <v>443</v>
      </c>
      <c r="B266" s="36" t="s">
        <v>282</v>
      </c>
      <c r="C266" s="8">
        <v>47.82</v>
      </c>
      <c r="D266" s="9">
        <v>0.77</v>
      </c>
      <c r="E266" s="47">
        <f>C266*0.23</f>
        <v>10.9986</v>
      </c>
    </row>
    <row r="267" spans="1:5" x14ac:dyDescent="0.25">
      <c r="A267" s="45" t="s">
        <v>444</v>
      </c>
      <c r="B267" s="7" t="s">
        <v>283</v>
      </c>
      <c r="C267" s="8">
        <v>46.33</v>
      </c>
      <c r="D267" s="9">
        <v>0.56000000000000005</v>
      </c>
      <c r="E267" s="47">
        <f>C267*0.44</f>
        <v>20.385200000000001</v>
      </c>
    </row>
    <row r="268" spans="1:5" x14ac:dyDescent="0.25">
      <c r="A268" s="45">
        <v>75050</v>
      </c>
      <c r="B268" s="7" t="s">
        <v>284</v>
      </c>
      <c r="C268" s="8">
        <f>52.19/24</f>
        <v>2.1745833333333331</v>
      </c>
      <c r="D268" s="9">
        <v>0.01</v>
      </c>
      <c r="E268" s="47">
        <f>C268*0.99</f>
        <v>2.1528375</v>
      </c>
    </row>
    <row r="269" spans="1:5" x14ac:dyDescent="0.25">
      <c r="A269" s="45" t="s">
        <v>445</v>
      </c>
      <c r="B269" s="7" t="s">
        <v>285</v>
      </c>
      <c r="C269" s="8">
        <v>44.6</v>
      </c>
      <c r="D269" s="9">
        <v>0.6</v>
      </c>
      <c r="E269" s="47">
        <f>C269*0.4</f>
        <v>17.84</v>
      </c>
    </row>
    <row r="270" spans="1:5" ht="15.75" thickBot="1" x14ac:dyDescent="0.3">
      <c r="A270" s="62">
        <v>70102</v>
      </c>
      <c r="B270" s="63" t="s">
        <v>286</v>
      </c>
      <c r="C270" s="64">
        <v>15.29</v>
      </c>
      <c r="D270" s="65">
        <v>0.2</v>
      </c>
      <c r="E270" s="66">
        <f>C270*0.8</f>
        <v>12.231999999999999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 Barker Price List Feb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Henner</dc:creator>
  <cp:lastModifiedBy>Anna Totzke</cp:lastModifiedBy>
  <dcterms:created xsi:type="dcterms:W3CDTF">2025-01-27T15:48:45Z</dcterms:created>
  <dcterms:modified xsi:type="dcterms:W3CDTF">2026-05-12T20:44:06Z</dcterms:modified>
</cp:coreProperties>
</file>