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vanscpa\Documents\SCORE\Coronavirus\Webinar\Empl Ret Tax Credit\"/>
    </mc:Choice>
  </mc:AlternateContent>
  <xr:revisionPtr revIDLastSave="0" documentId="13_ncr:1_{A7610C9F-4819-4207-8FB1-0B3047DF9AFB}" xr6:coauthVersionLast="46" xr6:coauthVersionMax="46" xr10:uidLastSave="{00000000-0000-0000-0000-000000000000}"/>
  <bookViews>
    <workbookView xWindow="-110" yWindow="-110" windowWidth="19420" windowHeight="10420" xr2:uid="{4CB2E1DC-67FF-47EF-BAD7-1F2489E4F8BC}"/>
  </bookViews>
  <sheets>
    <sheet name="Example Empl Ret Credit" sheetId="2" r:id="rId1"/>
    <sheet name="Allocate Health Care Expenses" sheetId="3" r:id="rId2"/>
    <sheet name="Leverage ERTC with PPP 2.0" sheetId="4" r:id="rId3"/>
    <sheet name="Count Employees" sheetId="5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5" l="1"/>
  <c r="I79" i="2"/>
  <c r="D10" i="4" l="1"/>
  <c r="E10" i="4" s="1"/>
  <c r="D11" i="4"/>
  <c r="E11" i="4" s="1"/>
  <c r="D9" i="4"/>
  <c r="F10" i="4" l="1"/>
  <c r="D12" i="4"/>
  <c r="G12" i="4" s="1"/>
  <c r="H12" i="4" s="1"/>
  <c r="E9" i="4"/>
  <c r="E12" i="4" s="1"/>
  <c r="F11" i="4"/>
  <c r="G41" i="2"/>
  <c r="G40" i="2"/>
  <c r="F48" i="3"/>
  <c r="E13" i="4" l="1"/>
  <c r="I13" i="4"/>
  <c r="F9" i="4"/>
  <c r="F12" i="4" s="1"/>
  <c r="F13" i="4" s="1"/>
  <c r="H81" i="2"/>
  <c r="G81" i="2"/>
  <c r="H80" i="2"/>
  <c r="G80" i="2"/>
  <c r="E81" i="2"/>
  <c r="F81" i="2" s="1"/>
  <c r="I81" i="2" s="1"/>
  <c r="E80" i="2"/>
  <c r="F80" i="2" s="1"/>
  <c r="I80" i="2" s="1"/>
  <c r="E79" i="2"/>
  <c r="D82" i="2"/>
  <c r="D70" i="2"/>
  <c r="H69" i="2"/>
  <c r="G69" i="2"/>
  <c r="H68" i="2"/>
  <c r="G68" i="2"/>
  <c r="I67" i="2"/>
  <c r="H54" i="2"/>
  <c r="E69" i="2"/>
  <c r="F69" i="2" s="1"/>
  <c r="I69" i="2" s="1"/>
  <c r="E68" i="2"/>
  <c r="F68" i="2" s="1"/>
  <c r="I68" i="2" s="1"/>
  <c r="E67" i="2"/>
  <c r="E53" i="2"/>
  <c r="E52" i="2"/>
  <c r="D54" i="2"/>
  <c r="G42" i="2"/>
  <c r="I39" i="2"/>
  <c r="D56" i="3"/>
  <c r="D57" i="3"/>
  <c r="D55" i="3"/>
  <c r="F46" i="3"/>
  <c r="F47" i="3" s="1"/>
  <c r="F49" i="3" s="1"/>
  <c r="E56" i="3" l="1"/>
  <c r="D40" i="2" s="1"/>
  <c r="H40" i="2" s="1"/>
  <c r="H70" i="2"/>
  <c r="E55" i="3"/>
  <c r="D39" i="2" s="1"/>
  <c r="E57" i="3"/>
  <c r="D41" i="2" s="1"/>
  <c r="H41" i="2" s="1"/>
  <c r="H42" i="2" s="1"/>
  <c r="G70" i="2"/>
  <c r="H82" i="2"/>
  <c r="G82" i="2"/>
  <c r="E82" i="2"/>
  <c r="C82" i="2"/>
  <c r="E70" i="2"/>
  <c r="D42" i="2" l="1"/>
  <c r="C70" i="2"/>
  <c r="C54" i="2"/>
  <c r="F82" i="2" l="1"/>
  <c r="I82" i="2" l="1"/>
  <c r="I84" i="2" s="1"/>
  <c r="F70" i="2"/>
  <c r="I70" i="2" l="1"/>
  <c r="I72" i="2" s="1"/>
  <c r="E40" i="2"/>
  <c r="F40" i="2" s="1"/>
  <c r="E39" i="2"/>
  <c r="I40" i="2" l="1"/>
  <c r="L52" i="2"/>
  <c r="F52" i="2" s="1"/>
  <c r="E41" i="2"/>
  <c r="F41" i="2" s="1"/>
  <c r="C42" i="2"/>
  <c r="I41" i="2" l="1"/>
  <c r="L53" i="2"/>
  <c r="F53" i="2" s="1"/>
  <c r="I52" i="2"/>
  <c r="G52" i="2"/>
  <c r="F54" i="2"/>
  <c r="F42" i="2"/>
  <c r="E42" i="2"/>
  <c r="G53" i="2" l="1"/>
  <c r="G54" i="2" s="1"/>
  <c r="I53" i="2"/>
  <c r="E54" i="2"/>
  <c r="I42" i="2"/>
  <c r="I44" i="2" l="1"/>
  <c r="I54" i="2"/>
  <c r="I56" i="2" s="1"/>
  <c r="I60" i="2" l="1"/>
</calcChain>
</file>

<file path=xl/sharedStrings.xml><?xml version="1.0" encoding="utf-8"?>
<sst xmlns="http://schemas.openxmlformats.org/spreadsheetml/2006/main" count="235" uniqueCount="136">
  <si>
    <t>One way to bring cash flow to the business is to leverage some of the tax incentives</t>
  </si>
  <si>
    <t>2. The business must be offering its employees paid sick and family leave as</t>
  </si>
  <si>
    <t>part of the Families First Coronavirus Response Act; note that the CARES Act</t>
  </si>
  <si>
    <t>now makes this a requirement for ALL employers</t>
  </si>
  <si>
    <t>5. The Employee Retention Credit is to be applied between 3-13-2020 and</t>
  </si>
  <si>
    <t>Empl</t>
  </si>
  <si>
    <t>Qualified</t>
  </si>
  <si>
    <t>Tax Credit</t>
  </si>
  <si>
    <t>No.</t>
  </si>
  <si>
    <t xml:space="preserve"> </t>
  </si>
  <si>
    <t>Wages</t>
  </si>
  <si>
    <t>Paid</t>
  </si>
  <si>
    <t>3. For a business with 100 or fewer full time employees in 2019, the tax credit is</t>
  </si>
  <si>
    <t>simply 50% of "qualified wages" regardless if the employee works or not</t>
  </si>
  <si>
    <t>($ 10,000 of qualified wages x 50%)</t>
  </si>
  <si>
    <t>Hourly</t>
  </si>
  <si>
    <t>Pay Rate</t>
  </si>
  <si>
    <t>Hours in</t>
  </si>
  <si>
    <t>Quarter</t>
  </si>
  <si>
    <t>&lt; Cannot go over $ 5,000 per employee</t>
  </si>
  <si>
    <t>Allocated</t>
  </si>
  <si>
    <t xml:space="preserve">Health </t>
  </si>
  <si>
    <t>Expenses</t>
  </si>
  <si>
    <t>Impose</t>
  </si>
  <si>
    <t>Total</t>
  </si>
  <si>
    <t>Calculate</t>
  </si>
  <si>
    <t>&lt; Calendar Year 2020 = 50%</t>
  </si>
  <si>
    <t>&lt; Total ERTC for the Quarter</t>
  </si>
  <si>
    <t>Quarter 2 - April 1, 2020 to June 30, 2020</t>
  </si>
  <si>
    <t>Quarter 3 - July 1, 2020 to September 30, 2020</t>
  </si>
  <si>
    <t>This employee has maxed out in Q 2 - do not include</t>
  </si>
  <si>
    <t>Remaining</t>
  </si>
  <si>
    <t>&lt; Used up $ 7,552 in wages last Q</t>
  </si>
  <si>
    <t>&lt; Used up $ 5,361 in wages last Q</t>
  </si>
  <si>
    <t>Quarter 1 in 2021</t>
  </si>
  <si>
    <t>Quarter 2 in 2021</t>
  </si>
  <si>
    <t>Owner is excluded 100% control S Corp</t>
  </si>
  <si>
    <t>&lt; Employer Portion of Soc Sec Tax</t>
  </si>
  <si>
    <t>Employee Retention Tax Credit</t>
  </si>
  <si>
    <t>&lt; Percent for 2021</t>
  </si>
  <si>
    <t>provided in the CARES Act. With recent changes to the CARES Act, all Employers</t>
  </si>
  <si>
    <t>can now take advantage of the Employee Retention Tax Credit.</t>
  </si>
  <si>
    <t xml:space="preserve">6-30-2021 and the request for an advance payment from the IRS should be </t>
  </si>
  <si>
    <t>4. The maximum credit amount is $ 5,000 per employee for the year 2020</t>
  </si>
  <si>
    <t xml:space="preserve">1. It does NOT matter if the business has a PPP Loan. However, you should </t>
  </si>
  <si>
    <t>check with a professional and monitor any changes that the IRS or others</t>
  </si>
  <si>
    <t>issue to ensure proper compliance.</t>
  </si>
  <si>
    <t>Here are a few key points to consider:</t>
  </si>
  <si>
    <t>EXAMPLES USED IN WEBINAR:</t>
  </si>
  <si>
    <t>Salary</t>
  </si>
  <si>
    <t>2nd Q 2020 Period</t>
  </si>
  <si>
    <t>Allocating Health Insurance Expenses</t>
  </si>
  <si>
    <t>Start with an understanding of what are acceptable methods for allocating the expense per the IRS:</t>
  </si>
  <si>
    <t>Total Number of Employees on Payroll</t>
  </si>
  <si>
    <t>Health Insurance Premium - April 2020</t>
  </si>
  <si>
    <t>Health Insurance Premium - May 2020</t>
  </si>
  <si>
    <t>Health Insurance Premium - June 2020</t>
  </si>
  <si>
    <t>Total Q2 Health Insurance Expense</t>
  </si>
  <si>
    <t>Expense per Employee</t>
  </si>
  <si>
    <t>Expense per Employee per Day</t>
  </si>
  <si>
    <t>Convert</t>
  </si>
  <si>
    <t>Hrs to Days</t>
  </si>
  <si>
    <t>Owner</t>
  </si>
  <si>
    <t>Health Exp</t>
  </si>
  <si>
    <t>Ceiling @</t>
  </si>
  <si>
    <t xml:space="preserve"> &lt; Breakdown of Qual Wages &gt;</t>
  </si>
  <si>
    <t>Gross Pay</t>
  </si>
  <si>
    <t>Totals in bold should tie to IRS Worksheet  1 and / or Forms</t>
  </si>
  <si>
    <t>made immediately after the quarterly period or sooner such as every month</t>
  </si>
  <si>
    <t xml:space="preserve">You MUST fax Form 7200 to the IRS: 855-248-0552 </t>
  </si>
  <si>
    <t>ERTC Balance</t>
  </si>
  <si>
    <t>&lt; Refundable ERTC = Form 7200</t>
  </si>
  <si>
    <t>Emplr SS Tax</t>
  </si>
  <si>
    <t>Matt Evans, DC SCORE Mentor</t>
  </si>
  <si>
    <t xml:space="preserve">matt.evans@scorevolunteer.org </t>
  </si>
  <si>
    <t>THIS WORKBOOK IS PROVIDED FOR INFORMATIONAL PURPOSES ONLY. IT SHOULD NOT BE USED</t>
  </si>
  <si>
    <t>AS A FINAL SOURCE OF ADVICE AND INFORMATION WITHOUT CONSULTATION WITH A QUALIFIED</t>
  </si>
  <si>
    <t>PROFESSIONAL SUCH AS A CPA, TAX ADVISOR OR PAYROLL SPECIALIST. PLEASE CONSULT WITH A</t>
  </si>
  <si>
    <t xml:space="preserve">PROFESSIONAL BEFORE YOU APPLY THE EMPLOYEE RETENTION TAX CREDIT. </t>
  </si>
  <si>
    <t>The percentage goes up to 70% in 2021.</t>
  </si>
  <si>
    <t>and $ 7,000 for Q1 2021 and Q2 2021. The credit is applied to up to $ 10,000</t>
  </si>
  <si>
    <t>of qualified wages which can include Employer provided health care costs.</t>
  </si>
  <si>
    <t>Business did not qualify for ERTC in 4th Q 2020 since it recovered to a point where its gross revenues were more than 80%</t>
  </si>
  <si>
    <t>Cumulative ERTC for 2020</t>
  </si>
  <si>
    <t>Work Days in 2nd Q 2020</t>
  </si>
  <si>
    <t>Work Days</t>
  </si>
  <si>
    <t>Refunds are sent by mail to the business, no direct deposits</t>
  </si>
  <si>
    <t>&lt; Potential Refund Check!</t>
  </si>
  <si>
    <t>Also see Handout</t>
  </si>
  <si>
    <t>Example for this Quarter</t>
  </si>
  <si>
    <t>which includes Worksheet 1,</t>
  </si>
  <si>
    <t>Form 941 and Form 7200</t>
  </si>
  <si>
    <t>compared to Q4 2019</t>
  </si>
  <si>
    <t>Use the ERTC to help finance your payroll and conserve the PPP 2.0 Loan for after the ERTC expires</t>
  </si>
  <si>
    <t>This appears to be a very optimal strategy where employees are making around $ 35,000 per Year</t>
  </si>
  <si>
    <t>We will ignore health insurance costs and focus only on the gross pay ($ 35,000 / 2,080 = $ 16.83 per hour)</t>
  </si>
  <si>
    <t>No</t>
  </si>
  <si>
    <t>Rate</t>
  </si>
  <si>
    <t>Hrs Worked</t>
  </si>
  <si>
    <t>in Quarter</t>
  </si>
  <si>
    <t>Gross</t>
  </si>
  <si>
    <t>ERTC</t>
  </si>
  <si>
    <t>Employer</t>
  </si>
  <si>
    <t>Portion</t>
  </si>
  <si>
    <t>Totals</t>
  </si>
  <si>
    <t>Percent</t>
  </si>
  <si>
    <t>ERTC and PPP 2.0 for 2021</t>
  </si>
  <si>
    <t xml:space="preserve">Use the ERTC to cover about 70% of your payroll; especially if your workforce </t>
  </si>
  <si>
    <t>has wages around $ 35,000 per year. You will need to cover about 30% of the</t>
  </si>
  <si>
    <t>payroll with your own money for the first six months of 2021. Then use PPP 2.0</t>
  </si>
  <si>
    <t>for the second half of 2021 for the 24 week loan coverage period (6 months).</t>
  </si>
  <si>
    <t>Webinar Handout</t>
  </si>
  <si>
    <t>1st Q of 2021</t>
  </si>
  <si>
    <t>&lt; Quick Estimate of PPP Loan &gt;</t>
  </si>
  <si>
    <t>Month Avg</t>
  </si>
  <si>
    <t>Loan Amt</t>
  </si>
  <si>
    <t>&lt; ERTC is almost as beneficial as the PPP Loan</t>
  </si>
  <si>
    <t>&lt; ERTC is about 80% of the PPP Loan Amount</t>
  </si>
  <si>
    <t xml:space="preserve">Work Hours in Day </t>
  </si>
  <si>
    <t>Count Full Time Employees in 2019</t>
  </si>
  <si>
    <t>Full Time Employees = Worked 130 or more hours in the month</t>
  </si>
  <si>
    <t>Month</t>
  </si>
  <si>
    <t>Jan</t>
  </si>
  <si>
    <t>Feb</t>
  </si>
  <si>
    <t>March</t>
  </si>
  <si>
    <t>April</t>
  </si>
  <si>
    <t>May</t>
  </si>
  <si>
    <t>June</t>
  </si>
  <si>
    <t>July</t>
  </si>
  <si>
    <t>Aug</t>
  </si>
  <si>
    <t>Sept</t>
  </si>
  <si>
    <t>Oct</t>
  </si>
  <si>
    <t>Nov</t>
  </si>
  <si>
    <t>Dec</t>
  </si>
  <si>
    <t>TOTAL</t>
  </si>
  <si>
    <t>If over 100, cannot take ERTC for those employees actually working in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</si>
</sst>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9" fontId="0" fillId="0" borderId="1" xfId="2" applyFont="1" applyBorder="1"/>
    <xf numFmtId="44" fontId="0" fillId="0" borderId="0" xfId="1" applyFont="1"/>
    <xf numFmtId="164" fontId="0" fillId="0" borderId="0" xfId="0" applyNumberFormat="1"/>
    <xf numFmtId="164" fontId="0" fillId="0" borderId="1" xfId="0" applyNumberFormat="1" applyBorder="1"/>
    <xf numFmtId="6" fontId="0" fillId="0" borderId="1" xfId="0" applyNumberFormat="1" applyBorder="1" applyAlignment="1">
      <alignment horizontal="center"/>
    </xf>
    <xf numFmtId="164" fontId="2" fillId="0" borderId="0" xfId="0" applyNumberFormat="1" applyFont="1"/>
    <xf numFmtId="0" fontId="6" fillId="0" borderId="0" xfId="0" applyFont="1"/>
    <xf numFmtId="0" fontId="6" fillId="0" borderId="0" xfId="0" applyFont="1" applyAlignment="1">
      <alignment horizontal="center"/>
    </xf>
    <xf numFmtId="164" fontId="2" fillId="0" borderId="0" xfId="0" applyNumberFormat="1" applyFont="1" applyBorder="1"/>
    <xf numFmtId="0" fontId="0" fillId="0" borderId="0" xfId="0" applyBorder="1" applyAlignment="1">
      <alignment horizontal="center"/>
    </xf>
    <xf numFmtId="9" fontId="0" fillId="0" borderId="0" xfId="2" applyFont="1" applyBorder="1"/>
    <xf numFmtId="0" fontId="0" fillId="0" borderId="0" xfId="0" applyBorder="1" applyAlignment="1">
      <alignment horizontal="left"/>
    </xf>
    <xf numFmtId="164" fontId="0" fillId="0" borderId="0" xfId="0" applyNumberFormat="1" applyAlignment="1"/>
    <xf numFmtId="0" fontId="8" fillId="0" borderId="0" xfId="0" applyFont="1"/>
    <xf numFmtId="164" fontId="0" fillId="0" borderId="0" xfId="1" applyNumberFormat="1" applyFont="1"/>
    <xf numFmtId="164" fontId="0" fillId="0" borderId="1" xfId="1" applyNumberFormat="1" applyFont="1" applyBorder="1"/>
    <xf numFmtId="0" fontId="0" fillId="0" borderId="1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0" xfId="0" applyFill="1"/>
    <xf numFmtId="1" fontId="0" fillId="0" borderId="0" xfId="0" applyNumberFormat="1"/>
    <xf numFmtId="0" fontId="0" fillId="0" borderId="0" xfId="0" applyAlignment="1">
      <alignment horizontal="left"/>
    </xf>
    <xf numFmtId="164" fontId="0" fillId="0" borderId="0" xfId="0" applyNumberFormat="1" applyFont="1" applyBorder="1"/>
    <xf numFmtId="164" fontId="10" fillId="0" borderId="0" xfId="0" applyNumberFormat="1" applyFont="1"/>
    <xf numFmtId="164" fontId="2" fillId="0" borderId="1" xfId="0" applyNumberFormat="1" applyFont="1" applyBorder="1"/>
    <xf numFmtId="164" fontId="2" fillId="0" borderId="2" xfId="0" applyNumberFormat="1" applyFont="1" applyBorder="1"/>
    <xf numFmtId="0" fontId="7" fillId="0" borderId="0" xfId="0" applyFont="1"/>
    <xf numFmtId="0" fontId="11" fillId="0" borderId="0" xfId="0" applyFont="1"/>
    <xf numFmtId="0" fontId="6" fillId="0" borderId="3" xfId="0" applyFont="1" applyBorder="1"/>
    <xf numFmtId="0" fontId="6" fillId="0" borderId="4" xfId="0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0" xfId="0" applyFont="1" applyBorder="1"/>
    <xf numFmtId="0" fontId="6" fillId="0" borderId="7" xfId="0" applyFont="1" applyBorder="1"/>
    <xf numFmtId="0" fontId="6" fillId="0" borderId="8" xfId="0" applyFont="1" applyBorder="1"/>
    <xf numFmtId="0" fontId="6" fillId="0" borderId="1" xfId="0" applyFont="1" applyBorder="1"/>
    <xf numFmtId="0" fontId="6" fillId="0" borderId="9" xfId="0" applyFont="1" applyBorder="1"/>
    <xf numFmtId="0" fontId="11" fillId="0" borderId="1" xfId="0" applyFont="1" applyBorder="1"/>
    <xf numFmtId="164" fontId="8" fillId="0" borderId="10" xfId="0" applyNumberFormat="1" applyFont="1" applyBorder="1"/>
    <xf numFmtId="0" fontId="12" fillId="0" borderId="0" xfId="0" applyFont="1"/>
    <xf numFmtId="0" fontId="13" fillId="0" borderId="0" xfId="0" applyFont="1" applyBorder="1" applyAlignment="1">
      <alignment horizontal="center"/>
    </xf>
    <xf numFmtId="0" fontId="14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9" fontId="0" fillId="0" borderId="0" xfId="2" applyFont="1"/>
    <xf numFmtId="0" fontId="15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 horizontal="center"/>
    </xf>
    <xf numFmtId="1" fontId="0" fillId="0" borderId="0" xfId="1" applyNumberFormat="1" applyFont="1"/>
    <xf numFmtId="164" fontId="2" fillId="0" borderId="10" xfId="1" applyNumberFormat="1" applyFont="1" applyBorder="1"/>
    <xf numFmtId="0" fontId="4" fillId="0" borderId="0" xfId="0" applyFont="1" applyAlignment="1">
      <alignment horizontal="center"/>
    </xf>
    <xf numFmtId="0" fontId="0" fillId="0" borderId="10" xfId="0" applyBorder="1"/>
    <xf numFmtId="0" fontId="2" fillId="0" borderId="10" xfId="0" applyFont="1" applyBorder="1"/>
    <xf numFmtId="1" fontId="0" fillId="0" borderId="10" xfId="0" applyNumberFormat="1" applyBorder="1"/>
    <xf numFmtId="1" fontId="2" fillId="0" borderId="10" xfId="0" applyNumberFormat="1" applyFont="1" applyBorder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69850</xdr:colOff>
      <xdr:row>34</xdr:row>
      <xdr:rowOff>146050</xdr:rowOff>
    </xdr:from>
    <xdr:to>
      <xdr:col>11</xdr:col>
      <xdr:colOff>647700</xdr:colOff>
      <xdr:row>42</xdr:row>
      <xdr:rowOff>76200</xdr:rowOff>
    </xdr:to>
    <xdr:sp macro="" textlink="">
      <xdr:nvSpPr>
        <xdr:cNvPr id="2" name="Right Brace 1">
          <a:extLst>
            <a:ext uri="{FF2B5EF4-FFF2-40B4-BE49-F238E27FC236}">
              <a16:creationId xmlns:a16="http://schemas.microsoft.com/office/drawing/2014/main" id="{8DA13451-1EDF-4FB3-9871-BD586E83FD2F}"/>
            </a:ext>
          </a:extLst>
        </xdr:cNvPr>
        <xdr:cNvSpPr/>
      </xdr:nvSpPr>
      <xdr:spPr>
        <a:xfrm>
          <a:off x="9023350" y="6273800"/>
          <a:ext cx="577850" cy="140335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7</xdr:col>
      <xdr:colOff>69850</xdr:colOff>
      <xdr:row>0</xdr:row>
      <xdr:rowOff>14210</xdr:rowOff>
    </xdr:from>
    <xdr:to>
      <xdr:col>8</xdr:col>
      <xdr:colOff>415536</xdr:colOff>
      <xdr:row>2</xdr:row>
      <xdr:rowOff>12700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E1CE8F6-E287-44F3-95FA-CA0263D031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83150" y="14210"/>
          <a:ext cx="1285486" cy="46839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25400</xdr:colOff>
      <xdr:row>5</xdr:row>
      <xdr:rowOff>50800</xdr:rowOff>
    </xdr:from>
    <xdr:to>
      <xdr:col>16</xdr:col>
      <xdr:colOff>206557</xdr:colOff>
      <xdr:row>36</xdr:row>
      <xdr:rowOff>74913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C43B2B3-385C-4D5D-923E-0F51976BCF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5000" y="603250"/>
          <a:ext cx="10214157" cy="574546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9</xdr:col>
      <xdr:colOff>67167</xdr:colOff>
      <xdr:row>1</xdr:row>
      <xdr:rowOff>234483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021DA5F-21C4-439A-84D5-35EBB8171D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207000" y="0"/>
          <a:ext cx="1286367" cy="46943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457200</xdr:colOff>
      <xdr:row>13</xdr:row>
      <xdr:rowOff>107950</xdr:rowOff>
    </xdr:from>
    <xdr:to>
      <xdr:col>5</xdr:col>
      <xdr:colOff>247650</xdr:colOff>
      <xdr:row>16</xdr:row>
      <xdr:rowOff>69850</xdr:rowOff>
    </xdr:to>
    <xdr:sp macro="" textlink="">
      <xdr:nvSpPr>
        <xdr:cNvPr id="2" name="Arrow: Bent 1">
          <a:extLst>
            <a:ext uri="{FF2B5EF4-FFF2-40B4-BE49-F238E27FC236}">
              <a16:creationId xmlns:a16="http://schemas.microsoft.com/office/drawing/2014/main" id="{197D78FF-A8D1-4CE9-B0A7-E8040B2B39DD}"/>
            </a:ext>
          </a:extLst>
        </xdr:cNvPr>
        <xdr:cNvSpPr/>
      </xdr:nvSpPr>
      <xdr:spPr>
        <a:xfrm rot="16200000">
          <a:off x="3213100" y="2635250"/>
          <a:ext cx="514350" cy="552450"/>
        </a:xfrm>
        <a:prstGeom prst="ben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10</xdr:col>
      <xdr:colOff>76200</xdr:colOff>
      <xdr:row>0</xdr:row>
      <xdr:rowOff>57150</xdr:rowOff>
    </xdr:from>
    <xdr:to>
      <xdr:col>12</xdr:col>
      <xdr:colOff>143367</xdr:colOff>
      <xdr:row>2</xdr:row>
      <xdr:rowOff>43983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BB9D7E2-B57A-4DE0-9120-401E12C9C2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86550" y="57150"/>
          <a:ext cx="1286367" cy="4694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BF194A-89D8-47CC-A19A-27AA907CFDE7}">
  <dimension ref="A1:M92"/>
  <sheetViews>
    <sheetView tabSelected="1" workbookViewId="0"/>
  </sheetViews>
  <sheetFormatPr defaultRowHeight="14.5" x14ac:dyDescent="0.35"/>
  <cols>
    <col min="1" max="1" width="8" customWidth="1"/>
    <col min="2" max="2" width="11.7265625" hidden="1" customWidth="1"/>
    <col min="3" max="6" width="11.81640625" customWidth="1"/>
    <col min="7" max="7" width="13.6328125" customWidth="1"/>
    <col min="8" max="8" width="13.453125" customWidth="1"/>
    <col min="9" max="9" width="12" customWidth="1"/>
    <col min="10" max="10" width="11.54296875" customWidth="1"/>
    <col min="11" max="11" width="22.26953125" customWidth="1"/>
    <col min="12" max="12" width="11.54296875" customWidth="1"/>
    <col min="13" max="13" width="9.6328125" customWidth="1"/>
  </cols>
  <sheetData>
    <row r="1" spans="1:4" ht="18.5" x14ac:dyDescent="0.45">
      <c r="D1" s="1" t="s">
        <v>38</v>
      </c>
    </row>
    <row r="2" spans="1:4" ht="18.5" x14ac:dyDescent="0.45">
      <c r="D2" s="1" t="s">
        <v>111</v>
      </c>
    </row>
    <row r="4" spans="1:4" x14ac:dyDescent="0.35">
      <c r="A4" s="3" t="s">
        <v>0</v>
      </c>
    </row>
    <row r="5" spans="1:4" x14ac:dyDescent="0.35">
      <c r="A5" s="3" t="s">
        <v>40</v>
      </c>
    </row>
    <row r="6" spans="1:4" x14ac:dyDescent="0.35">
      <c r="A6" s="3" t="s">
        <v>41</v>
      </c>
    </row>
    <row r="7" spans="1:4" x14ac:dyDescent="0.35">
      <c r="A7" s="3"/>
    </row>
    <row r="8" spans="1:4" x14ac:dyDescent="0.35">
      <c r="A8" s="2" t="s">
        <v>47</v>
      </c>
    </row>
    <row r="9" spans="1:4" x14ac:dyDescent="0.35">
      <c r="A9" s="2"/>
    </row>
    <row r="10" spans="1:4" x14ac:dyDescent="0.35">
      <c r="A10" t="s">
        <v>44</v>
      </c>
    </row>
    <row r="11" spans="1:4" x14ac:dyDescent="0.35">
      <c r="A11" t="s">
        <v>45</v>
      </c>
    </row>
    <row r="12" spans="1:4" x14ac:dyDescent="0.35">
      <c r="A12" t="s">
        <v>46</v>
      </c>
    </row>
    <row r="14" spans="1:4" x14ac:dyDescent="0.35">
      <c r="A14" t="s">
        <v>1</v>
      </c>
    </row>
    <row r="15" spans="1:4" x14ac:dyDescent="0.35">
      <c r="A15" t="s">
        <v>2</v>
      </c>
    </row>
    <row r="16" spans="1:4" x14ac:dyDescent="0.35">
      <c r="A16" t="s">
        <v>3</v>
      </c>
    </row>
    <row r="18" spans="1:2" x14ac:dyDescent="0.35">
      <c r="A18" t="s">
        <v>12</v>
      </c>
    </row>
    <row r="19" spans="1:2" x14ac:dyDescent="0.35">
      <c r="A19" t="s">
        <v>13</v>
      </c>
    </row>
    <row r="20" spans="1:2" x14ac:dyDescent="0.35">
      <c r="A20" t="s">
        <v>79</v>
      </c>
    </row>
    <row r="22" spans="1:2" x14ac:dyDescent="0.35">
      <c r="A22" t="s">
        <v>43</v>
      </c>
    </row>
    <row r="23" spans="1:2" x14ac:dyDescent="0.35">
      <c r="A23" t="s">
        <v>80</v>
      </c>
      <c r="B23" t="s">
        <v>14</v>
      </c>
    </row>
    <row r="24" spans="1:2" x14ac:dyDescent="0.35">
      <c r="A24" t="s">
        <v>81</v>
      </c>
    </row>
    <row r="26" spans="1:2" x14ac:dyDescent="0.35">
      <c r="A26" t="s">
        <v>4</v>
      </c>
    </row>
    <row r="27" spans="1:2" x14ac:dyDescent="0.35">
      <c r="A27" t="s">
        <v>42</v>
      </c>
    </row>
    <row r="28" spans="1:2" x14ac:dyDescent="0.35">
      <c r="A28" t="s">
        <v>68</v>
      </c>
    </row>
    <row r="29" spans="1:2" x14ac:dyDescent="0.35">
      <c r="A29" s="4" t="s">
        <v>69</v>
      </c>
    </row>
    <row r="30" spans="1:2" x14ac:dyDescent="0.35">
      <c r="A30" t="s">
        <v>86</v>
      </c>
    </row>
    <row r="33" spans="1:13" x14ac:dyDescent="0.35">
      <c r="A33" s="32" t="s">
        <v>48</v>
      </c>
    </row>
    <row r="34" spans="1:13" x14ac:dyDescent="0.35">
      <c r="A34" t="s">
        <v>9</v>
      </c>
      <c r="E34" s="4" t="s">
        <v>28</v>
      </c>
    </row>
    <row r="35" spans="1:13" x14ac:dyDescent="0.35">
      <c r="D35" s="5" t="s">
        <v>20</v>
      </c>
      <c r="E35" s="5" t="s">
        <v>24</v>
      </c>
      <c r="F35" s="5" t="s">
        <v>23</v>
      </c>
      <c r="I35" s="5" t="s">
        <v>25</v>
      </c>
    </row>
    <row r="36" spans="1:13" x14ac:dyDescent="0.35">
      <c r="A36" s="5" t="s">
        <v>5</v>
      </c>
      <c r="B36" s="5" t="s">
        <v>15</v>
      </c>
      <c r="C36" s="5" t="s">
        <v>10</v>
      </c>
      <c r="D36" s="5" t="s">
        <v>21</v>
      </c>
      <c r="E36" s="5" t="s">
        <v>6</v>
      </c>
      <c r="F36" s="5" t="s">
        <v>64</v>
      </c>
      <c r="G36" s="27" t="s">
        <v>65</v>
      </c>
      <c r="H36" s="5"/>
      <c r="I36" s="5" t="s">
        <v>7</v>
      </c>
    </row>
    <row r="37" spans="1:13" x14ac:dyDescent="0.35">
      <c r="A37" s="6" t="s">
        <v>8</v>
      </c>
      <c r="B37" s="6" t="s">
        <v>16</v>
      </c>
      <c r="C37" s="6" t="s">
        <v>11</v>
      </c>
      <c r="D37" s="6" t="s">
        <v>22</v>
      </c>
      <c r="E37" s="11" t="s">
        <v>10</v>
      </c>
      <c r="F37" s="11">
        <v>10000</v>
      </c>
      <c r="G37" s="6" t="s">
        <v>66</v>
      </c>
      <c r="H37" s="6" t="s">
        <v>63</v>
      </c>
      <c r="I37" s="7">
        <v>0.5</v>
      </c>
      <c r="J37" t="s">
        <v>26</v>
      </c>
      <c r="M37" s="3" t="s">
        <v>88</v>
      </c>
    </row>
    <row r="38" spans="1:13" x14ac:dyDescent="0.35">
      <c r="A38" s="16">
        <v>1</v>
      </c>
      <c r="B38" s="16"/>
      <c r="C38" s="9">
        <v>14500</v>
      </c>
      <c r="D38" s="18" t="s">
        <v>36</v>
      </c>
      <c r="F38" s="16"/>
      <c r="G38" s="16"/>
      <c r="H38" s="16"/>
      <c r="I38" s="17"/>
      <c r="M38" s="3" t="s">
        <v>89</v>
      </c>
    </row>
    <row r="39" spans="1:13" x14ac:dyDescent="0.35">
      <c r="A39" s="5">
        <v>3</v>
      </c>
      <c r="B39" s="8">
        <v>22.5</v>
      </c>
      <c r="C39" s="9">
        <v>11025</v>
      </c>
      <c r="D39" s="9">
        <f>'Allocate Health Care Expenses'!E55</f>
        <v>1590.1442307692307</v>
      </c>
      <c r="E39" s="9">
        <f>C39+D39</f>
        <v>12615.14423076923</v>
      </c>
      <c r="F39" s="9">
        <v>10000</v>
      </c>
      <c r="G39" s="9">
        <v>10000</v>
      </c>
      <c r="H39" s="9">
        <v>0</v>
      </c>
      <c r="I39" s="9">
        <f>F39*$I$37</f>
        <v>5000</v>
      </c>
      <c r="J39" t="s">
        <v>19</v>
      </c>
      <c r="M39" s="3" t="s">
        <v>90</v>
      </c>
    </row>
    <row r="40" spans="1:13" x14ac:dyDescent="0.35">
      <c r="A40" s="5">
        <v>5</v>
      </c>
      <c r="B40" s="8">
        <v>16.399999999999999</v>
      </c>
      <c r="C40" s="9">
        <v>7215.9999999999991</v>
      </c>
      <c r="D40" s="9">
        <f>'Allocate Health Care Expenses'!E56</f>
        <v>1427.8846153846152</v>
      </c>
      <c r="E40" s="9">
        <f>C40+D40</f>
        <v>8643.8846153846134</v>
      </c>
      <c r="F40" s="9">
        <f>E40</f>
        <v>8643.8846153846134</v>
      </c>
      <c r="G40" s="9">
        <f>C40</f>
        <v>7215.9999999999991</v>
      </c>
      <c r="H40" s="9">
        <f>D40</f>
        <v>1427.8846153846152</v>
      </c>
      <c r="I40" s="9">
        <f>F40*I37</f>
        <v>4321.9423076923067</v>
      </c>
      <c r="M40" s="3" t="s">
        <v>91</v>
      </c>
    </row>
    <row r="41" spans="1:13" x14ac:dyDescent="0.35">
      <c r="A41" s="5">
        <v>6</v>
      </c>
      <c r="B41" s="8">
        <v>11.2</v>
      </c>
      <c r="C41" s="10">
        <v>5152</v>
      </c>
      <c r="D41" s="10">
        <f>'Allocate Health Care Expenses'!E57</f>
        <v>1492.7884615384614</v>
      </c>
      <c r="E41" s="10">
        <f>C41+D41</f>
        <v>6644.788461538461</v>
      </c>
      <c r="F41" s="10">
        <f>E41</f>
        <v>6644.788461538461</v>
      </c>
      <c r="G41" s="10">
        <f>C41</f>
        <v>5152</v>
      </c>
      <c r="H41" s="10">
        <f>D41</f>
        <v>1492.7884615384614</v>
      </c>
      <c r="I41" s="10">
        <f>F41*I37</f>
        <v>3322.3942307692305</v>
      </c>
    </row>
    <row r="42" spans="1:13" x14ac:dyDescent="0.35">
      <c r="A42" s="5"/>
      <c r="B42" s="8"/>
      <c r="C42" s="15">
        <f>SUM(C38:C41)</f>
        <v>37893</v>
      </c>
      <c r="D42" s="28">
        <f t="shared" ref="D42:I42" si="0">SUM(D39:D41)</f>
        <v>4510.8173076923067</v>
      </c>
      <c r="E42" s="28">
        <f t="shared" si="0"/>
        <v>27903.817307692305</v>
      </c>
      <c r="F42" s="15">
        <f t="shared" si="0"/>
        <v>25288.673076923074</v>
      </c>
      <c r="G42" s="15">
        <f t="shared" si="0"/>
        <v>22368</v>
      </c>
      <c r="H42" s="15">
        <f t="shared" si="0"/>
        <v>2920.6730769230767</v>
      </c>
      <c r="I42" s="15">
        <f t="shared" si="0"/>
        <v>12644.336538461537</v>
      </c>
      <c r="J42" s="4" t="s">
        <v>27</v>
      </c>
      <c r="K42" s="4"/>
    </row>
    <row r="43" spans="1:13" x14ac:dyDescent="0.35">
      <c r="A43" s="9"/>
      <c r="B43" s="9"/>
      <c r="C43" s="29" t="s">
        <v>67</v>
      </c>
      <c r="D43" s="9"/>
      <c r="E43" s="9"/>
      <c r="H43" t="s">
        <v>72</v>
      </c>
      <c r="I43" s="30">
        <v>2350</v>
      </c>
      <c r="J43" t="s">
        <v>37</v>
      </c>
    </row>
    <row r="44" spans="1:13" ht="15" thickBot="1" x14ac:dyDescent="0.4">
      <c r="A44" s="9"/>
      <c r="B44" s="9"/>
      <c r="C44" s="9"/>
      <c r="D44" s="9"/>
      <c r="E44" s="9"/>
      <c r="H44" t="s">
        <v>70</v>
      </c>
      <c r="I44" s="31">
        <f>I42-I43</f>
        <v>10294.336538461537</v>
      </c>
      <c r="J44" t="s">
        <v>71</v>
      </c>
    </row>
    <row r="45" spans="1:13" ht="15" thickTop="1" x14ac:dyDescent="0.35">
      <c r="I45" s="9" t="s">
        <v>9</v>
      </c>
    </row>
    <row r="46" spans="1:13" x14ac:dyDescent="0.35">
      <c r="E46" s="4" t="s">
        <v>29</v>
      </c>
    </row>
    <row r="47" spans="1:13" x14ac:dyDescent="0.35">
      <c r="D47" s="5" t="s">
        <v>20</v>
      </c>
      <c r="E47" s="5" t="s">
        <v>24</v>
      </c>
      <c r="F47" s="5" t="s">
        <v>23</v>
      </c>
      <c r="I47" s="5" t="s">
        <v>25</v>
      </c>
    </row>
    <row r="48" spans="1:13" x14ac:dyDescent="0.35">
      <c r="A48" s="5" t="s">
        <v>5</v>
      </c>
      <c r="B48" s="5" t="s">
        <v>15</v>
      </c>
      <c r="C48" s="5" t="s">
        <v>10</v>
      </c>
      <c r="D48" s="5" t="s">
        <v>21</v>
      </c>
      <c r="E48" s="5" t="s">
        <v>6</v>
      </c>
      <c r="F48" s="5" t="s">
        <v>64</v>
      </c>
      <c r="G48" s="27" t="s">
        <v>65</v>
      </c>
      <c r="H48" s="5"/>
      <c r="I48" s="5" t="s">
        <v>7</v>
      </c>
    </row>
    <row r="49" spans="1:13" x14ac:dyDescent="0.35">
      <c r="A49" s="6" t="s">
        <v>8</v>
      </c>
      <c r="B49" s="6" t="s">
        <v>16</v>
      </c>
      <c r="C49" s="6" t="s">
        <v>11</v>
      </c>
      <c r="D49" s="6" t="s">
        <v>22</v>
      </c>
      <c r="E49" s="11" t="s">
        <v>10</v>
      </c>
      <c r="F49" s="11">
        <v>10000</v>
      </c>
      <c r="G49" s="6" t="s">
        <v>66</v>
      </c>
      <c r="H49" s="6" t="s">
        <v>63</v>
      </c>
      <c r="I49" s="7">
        <v>0.5</v>
      </c>
      <c r="J49" t="s">
        <v>26</v>
      </c>
    </row>
    <row r="50" spans="1:13" x14ac:dyDescent="0.35">
      <c r="A50" s="16">
        <v>1</v>
      </c>
      <c r="B50" s="16"/>
      <c r="C50" s="9">
        <v>14500</v>
      </c>
      <c r="D50" s="18" t="s">
        <v>36</v>
      </c>
      <c r="F50" s="16"/>
      <c r="G50" s="16"/>
      <c r="H50" s="16"/>
      <c r="I50" s="17"/>
    </row>
    <row r="51" spans="1:13" x14ac:dyDescent="0.35">
      <c r="A51" s="5">
        <v>3</v>
      </c>
      <c r="C51" s="9">
        <v>10090</v>
      </c>
      <c r="D51" s="9" t="s">
        <v>30</v>
      </c>
      <c r="F51" s="9"/>
      <c r="G51" s="9"/>
      <c r="H51" s="9"/>
      <c r="I51" s="9"/>
      <c r="L51" t="s">
        <v>31</v>
      </c>
    </row>
    <row r="52" spans="1:13" x14ac:dyDescent="0.35">
      <c r="A52" s="5">
        <v>5</v>
      </c>
      <c r="C52" s="9">
        <v>6780</v>
      </c>
      <c r="D52" s="9">
        <v>1430</v>
      </c>
      <c r="E52" s="9">
        <f>C52+D52</f>
        <v>8210</v>
      </c>
      <c r="F52" s="9">
        <f>L52</f>
        <v>1356.1153846153866</v>
      </c>
      <c r="G52" s="9">
        <f>F52</f>
        <v>1356.1153846153866</v>
      </c>
      <c r="H52" s="9">
        <v>0</v>
      </c>
      <c r="I52" s="9">
        <f>F52*I49</f>
        <v>678.05769230769329</v>
      </c>
      <c r="J52" t="s">
        <v>32</v>
      </c>
      <c r="L52" s="19">
        <f>F49-F40</f>
        <v>1356.1153846153866</v>
      </c>
    </row>
    <row r="53" spans="1:13" x14ac:dyDescent="0.35">
      <c r="A53" s="5">
        <v>6</v>
      </c>
      <c r="C53" s="10">
        <v>3960</v>
      </c>
      <c r="D53" s="10">
        <v>1480</v>
      </c>
      <c r="E53" s="10">
        <f>C53+D53</f>
        <v>5440</v>
      </c>
      <c r="F53" s="10">
        <f>L53</f>
        <v>3355.211538461539</v>
      </c>
      <c r="G53" s="10">
        <f>F53</f>
        <v>3355.211538461539</v>
      </c>
      <c r="H53" s="10">
        <v>0</v>
      </c>
      <c r="I53" s="10">
        <f>F53*I49</f>
        <v>1677.6057692307695</v>
      </c>
      <c r="J53" t="s">
        <v>33</v>
      </c>
      <c r="L53" s="9">
        <f>F49-F41</f>
        <v>3355.211538461539</v>
      </c>
    </row>
    <row r="54" spans="1:13" x14ac:dyDescent="0.35">
      <c r="C54" s="15">
        <f>SUM(C50:C53)</f>
        <v>35330</v>
      </c>
      <c r="D54" s="28">
        <f>SUM(D52:D53)</f>
        <v>2910</v>
      </c>
      <c r="E54" s="28">
        <f>SUM(E52:E53)</f>
        <v>13650</v>
      </c>
      <c r="F54" s="15">
        <f>SUM(F52:F53)</f>
        <v>4711.3269230769256</v>
      </c>
      <c r="G54" s="15">
        <f t="shared" ref="G54:H54" si="1">SUM(G52:G53)</f>
        <v>4711.3269230769256</v>
      </c>
      <c r="H54" s="15">
        <f t="shared" si="1"/>
        <v>0</v>
      </c>
      <c r="I54" s="12">
        <f t="shared" ref="I54" si="2">SUM(I52:I53)</f>
        <v>2355.6634615384628</v>
      </c>
      <c r="J54" s="4" t="s">
        <v>27</v>
      </c>
      <c r="L54" s="9" t="s">
        <v>9</v>
      </c>
      <c r="M54" t="s">
        <v>9</v>
      </c>
    </row>
    <row r="55" spans="1:13" x14ac:dyDescent="0.35">
      <c r="C55" s="29" t="s">
        <v>67</v>
      </c>
      <c r="D55" s="13"/>
      <c r="E55" s="13"/>
      <c r="F55" s="14"/>
      <c r="G55" s="14"/>
      <c r="H55" t="s">
        <v>72</v>
      </c>
      <c r="I55" s="30">
        <v>2209</v>
      </c>
      <c r="J55" t="s">
        <v>37</v>
      </c>
    </row>
    <row r="56" spans="1:13" ht="15" thickBot="1" x14ac:dyDescent="0.4">
      <c r="H56" t="s">
        <v>70</v>
      </c>
      <c r="I56" s="31">
        <f>I54-I55</f>
        <v>146.6634615384628</v>
      </c>
      <c r="J56" t="s">
        <v>71</v>
      </c>
    </row>
    <row r="57" spans="1:13" ht="15" thickTop="1" x14ac:dyDescent="0.35">
      <c r="I57" s="15"/>
    </row>
    <row r="58" spans="1:13" x14ac:dyDescent="0.35">
      <c r="C58" s="20" t="s">
        <v>82</v>
      </c>
      <c r="I58" s="15"/>
    </row>
    <row r="59" spans="1:13" x14ac:dyDescent="0.35">
      <c r="C59" s="20" t="s">
        <v>92</v>
      </c>
      <c r="G59" t="s">
        <v>9</v>
      </c>
      <c r="I59" s="15"/>
    </row>
    <row r="60" spans="1:13" x14ac:dyDescent="0.35">
      <c r="C60" s="20"/>
      <c r="F60" s="20" t="s">
        <v>83</v>
      </c>
      <c r="G60" s="20"/>
      <c r="H60" s="20"/>
      <c r="I60" s="44">
        <f>I42+I54</f>
        <v>15000</v>
      </c>
      <c r="J60" s="45" t="s">
        <v>87</v>
      </c>
    </row>
    <row r="61" spans="1:13" x14ac:dyDescent="0.35">
      <c r="J61" s="9" t="s">
        <v>9</v>
      </c>
    </row>
    <row r="62" spans="1:13" x14ac:dyDescent="0.35">
      <c r="E62" s="4" t="s">
        <v>34</v>
      </c>
    </row>
    <row r="63" spans="1:13" x14ac:dyDescent="0.35">
      <c r="D63" s="5" t="s">
        <v>20</v>
      </c>
      <c r="E63" s="5" t="s">
        <v>24</v>
      </c>
      <c r="F63" s="5" t="s">
        <v>23</v>
      </c>
      <c r="I63" s="5" t="s">
        <v>25</v>
      </c>
    </row>
    <row r="64" spans="1:13" x14ac:dyDescent="0.35">
      <c r="A64" s="5" t="s">
        <v>5</v>
      </c>
      <c r="B64" s="5" t="s">
        <v>15</v>
      </c>
      <c r="C64" s="5" t="s">
        <v>10</v>
      </c>
      <c r="D64" s="5" t="s">
        <v>21</v>
      </c>
      <c r="E64" s="5" t="s">
        <v>6</v>
      </c>
      <c r="F64" s="5" t="s">
        <v>64</v>
      </c>
      <c r="G64" s="27" t="s">
        <v>65</v>
      </c>
      <c r="H64" s="5"/>
      <c r="I64" s="5" t="s">
        <v>7</v>
      </c>
    </row>
    <row r="65" spans="1:10" x14ac:dyDescent="0.35">
      <c r="A65" s="6" t="s">
        <v>8</v>
      </c>
      <c r="B65" s="6" t="s">
        <v>16</v>
      </c>
      <c r="C65" s="6" t="s">
        <v>11</v>
      </c>
      <c r="D65" s="6" t="s">
        <v>22</v>
      </c>
      <c r="E65" s="11" t="s">
        <v>10</v>
      </c>
      <c r="F65" s="11">
        <v>10000</v>
      </c>
      <c r="G65" s="6" t="s">
        <v>66</v>
      </c>
      <c r="H65" s="6" t="s">
        <v>63</v>
      </c>
      <c r="I65" s="7">
        <v>0.7</v>
      </c>
      <c r="J65" t="s">
        <v>39</v>
      </c>
    </row>
    <row r="66" spans="1:10" x14ac:dyDescent="0.35">
      <c r="A66" s="16">
        <v>1</v>
      </c>
      <c r="B66" s="16"/>
      <c r="C66" s="9">
        <v>14500</v>
      </c>
      <c r="D66" s="18" t="s">
        <v>36</v>
      </c>
      <c r="F66" s="16"/>
      <c r="G66" s="16"/>
      <c r="H66" s="16"/>
      <c r="I66" s="17"/>
    </row>
    <row r="67" spans="1:10" x14ac:dyDescent="0.35">
      <c r="A67" s="5">
        <v>3</v>
      </c>
      <c r="C67" s="9">
        <v>10330</v>
      </c>
      <c r="D67" s="9">
        <v>1533</v>
      </c>
      <c r="E67" s="9">
        <f>C67+D67</f>
        <v>11863</v>
      </c>
      <c r="F67" s="9">
        <v>10000</v>
      </c>
      <c r="G67" s="9">
        <v>10000</v>
      </c>
      <c r="H67" s="9">
        <v>0</v>
      </c>
      <c r="I67" s="9">
        <f>F67*I65</f>
        <v>7000</v>
      </c>
    </row>
    <row r="68" spans="1:10" x14ac:dyDescent="0.35">
      <c r="A68" s="5">
        <v>5</v>
      </c>
      <c r="C68" s="9">
        <v>6990</v>
      </c>
      <c r="D68" s="9">
        <v>1416</v>
      </c>
      <c r="E68" s="9">
        <f>C68+D68</f>
        <v>8406</v>
      </c>
      <c r="F68" s="9">
        <f>E68</f>
        <v>8406</v>
      </c>
      <c r="G68" s="9">
        <f>C68</f>
        <v>6990</v>
      </c>
      <c r="H68" s="9">
        <f>D68</f>
        <v>1416</v>
      </c>
      <c r="I68" s="9">
        <f>F68*I65</f>
        <v>5884.2</v>
      </c>
    </row>
    <row r="69" spans="1:10" x14ac:dyDescent="0.35">
      <c r="A69" s="5">
        <v>6</v>
      </c>
      <c r="C69" s="10">
        <v>4590</v>
      </c>
      <c r="D69" s="10">
        <v>1466</v>
      </c>
      <c r="E69" s="10">
        <f>C69+D69</f>
        <v>6056</v>
      </c>
      <c r="F69" s="10">
        <f>E69</f>
        <v>6056</v>
      </c>
      <c r="G69" s="10">
        <f>C69</f>
        <v>4590</v>
      </c>
      <c r="H69" s="10">
        <f>D69</f>
        <v>1466</v>
      </c>
      <c r="I69" s="10">
        <f>F69*I65</f>
        <v>4239.2</v>
      </c>
    </row>
    <row r="70" spans="1:10" x14ac:dyDescent="0.35">
      <c r="C70" s="15">
        <f>SUM(C66:C69)</f>
        <v>36410</v>
      </c>
      <c r="D70" s="28">
        <f>SUM(D67:D69)</f>
        <v>4415</v>
      </c>
      <c r="E70" s="28">
        <f>SUM(E66:E69)</f>
        <v>26325</v>
      </c>
      <c r="F70" s="15">
        <f>SUM(F67:F69)</f>
        <v>24462</v>
      </c>
      <c r="G70" s="15">
        <f>SUM(G67:G69)</f>
        <v>21580</v>
      </c>
      <c r="H70" s="15">
        <f>SUM(H67:H69)</f>
        <v>2882</v>
      </c>
      <c r="I70" s="12">
        <f>SUM(I67:I69)</f>
        <v>17123.400000000001</v>
      </c>
      <c r="J70" s="4" t="s">
        <v>27</v>
      </c>
    </row>
    <row r="71" spans="1:10" x14ac:dyDescent="0.35">
      <c r="C71" s="29" t="s">
        <v>67</v>
      </c>
      <c r="D71" s="13"/>
      <c r="E71" s="13"/>
      <c r="F71" s="14"/>
      <c r="G71" s="14"/>
      <c r="H71" t="s">
        <v>72</v>
      </c>
      <c r="I71" s="30">
        <v>5017</v>
      </c>
      <c r="J71" t="s">
        <v>37</v>
      </c>
    </row>
    <row r="72" spans="1:10" ht="15" thickBot="1" x14ac:dyDescent="0.4">
      <c r="H72" t="s">
        <v>70</v>
      </c>
      <c r="I72" s="31">
        <f>I70-I71</f>
        <v>12106.400000000001</v>
      </c>
      <c r="J72" t="s">
        <v>71</v>
      </c>
    </row>
    <row r="73" spans="1:10" ht="15" thickTop="1" x14ac:dyDescent="0.35"/>
    <row r="74" spans="1:10" x14ac:dyDescent="0.35">
      <c r="E74" s="4" t="s">
        <v>35</v>
      </c>
    </row>
    <row r="75" spans="1:10" x14ac:dyDescent="0.35">
      <c r="A75" t="s">
        <v>9</v>
      </c>
      <c r="D75" s="5" t="s">
        <v>20</v>
      </c>
      <c r="E75" s="5" t="s">
        <v>24</v>
      </c>
      <c r="F75" s="5" t="s">
        <v>23</v>
      </c>
      <c r="I75" s="5" t="s">
        <v>25</v>
      </c>
    </row>
    <row r="76" spans="1:10" x14ac:dyDescent="0.35">
      <c r="A76" s="5" t="s">
        <v>5</v>
      </c>
      <c r="B76" s="5" t="s">
        <v>15</v>
      </c>
      <c r="C76" s="5" t="s">
        <v>10</v>
      </c>
      <c r="D76" s="5" t="s">
        <v>21</v>
      </c>
      <c r="E76" s="5" t="s">
        <v>6</v>
      </c>
      <c r="F76" s="5" t="s">
        <v>64</v>
      </c>
      <c r="G76" s="27" t="s">
        <v>65</v>
      </c>
      <c r="H76" s="5"/>
      <c r="I76" s="5" t="s">
        <v>7</v>
      </c>
    </row>
    <row r="77" spans="1:10" x14ac:dyDescent="0.35">
      <c r="A77" s="6" t="s">
        <v>8</v>
      </c>
      <c r="B77" s="6" t="s">
        <v>16</v>
      </c>
      <c r="C77" s="6" t="s">
        <v>11</v>
      </c>
      <c r="D77" s="6" t="s">
        <v>22</v>
      </c>
      <c r="E77" s="11" t="s">
        <v>10</v>
      </c>
      <c r="F77" s="11">
        <v>10000</v>
      </c>
      <c r="G77" s="6" t="s">
        <v>66</v>
      </c>
      <c r="H77" s="6" t="s">
        <v>63</v>
      </c>
      <c r="I77" s="7">
        <v>0.7</v>
      </c>
      <c r="J77" t="s">
        <v>9</v>
      </c>
    </row>
    <row r="78" spans="1:10" x14ac:dyDescent="0.35">
      <c r="A78" s="16">
        <v>1</v>
      </c>
      <c r="B78" s="16"/>
      <c r="C78" s="9">
        <v>14500</v>
      </c>
      <c r="D78" s="18" t="s">
        <v>36</v>
      </c>
      <c r="F78" s="16"/>
      <c r="G78" s="16"/>
      <c r="H78" s="16"/>
      <c r="I78" s="17"/>
    </row>
    <row r="79" spans="1:10" x14ac:dyDescent="0.35">
      <c r="A79" s="5">
        <v>3</v>
      </c>
      <c r="C79" s="9">
        <v>11220</v>
      </c>
      <c r="D79" s="9">
        <v>1537</v>
      </c>
      <c r="E79" s="9">
        <f>C79+D79</f>
        <v>12757</v>
      </c>
      <c r="F79" s="9">
        <v>10000</v>
      </c>
      <c r="G79" s="9">
        <v>10000</v>
      </c>
      <c r="H79" s="9">
        <v>0</v>
      </c>
      <c r="I79" s="9">
        <f>F79*I77</f>
        <v>7000</v>
      </c>
    </row>
    <row r="80" spans="1:10" x14ac:dyDescent="0.35">
      <c r="A80" s="5">
        <v>5</v>
      </c>
      <c r="C80" s="9">
        <v>7320</v>
      </c>
      <c r="D80" s="9">
        <v>1428</v>
      </c>
      <c r="E80" s="9">
        <f>C80+D80</f>
        <v>8748</v>
      </c>
      <c r="F80" s="9">
        <f>E80</f>
        <v>8748</v>
      </c>
      <c r="G80" s="9">
        <f>C80</f>
        <v>7320</v>
      </c>
      <c r="H80" s="9">
        <f>D80</f>
        <v>1428</v>
      </c>
      <c r="I80" s="9">
        <f>F80*I77</f>
        <v>6123.5999999999995</v>
      </c>
    </row>
    <row r="81" spans="1:10" x14ac:dyDescent="0.35">
      <c r="A81" s="5">
        <v>6</v>
      </c>
      <c r="C81" s="10">
        <v>5210</v>
      </c>
      <c r="D81" s="10">
        <v>1479</v>
      </c>
      <c r="E81" s="10">
        <f>C81+D81</f>
        <v>6689</v>
      </c>
      <c r="F81" s="10">
        <f>E81</f>
        <v>6689</v>
      </c>
      <c r="G81" s="10">
        <f>C81</f>
        <v>5210</v>
      </c>
      <c r="H81" s="10">
        <f>D81</f>
        <v>1479</v>
      </c>
      <c r="I81" s="10">
        <f>F81*I77</f>
        <v>4682.2999999999993</v>
      </c>
    </row>
    <row r="82" spans="1:10" x14ac:dyDescent="0.35">
      <c r="C82" s="15">
        <f>SUM(C78:C81)</f>
        <v>38250</v>
      </c>
      <c r="D82" s="28">
        <f t="shared" ref="D82:I82" si="3">SUM(D79:D81)</f>
        <v>4444</v>
      </c>
      <c r="E82" s="28">
        <f t="shared" si="3"/>
        <v>28194</v>
      </c>
      <c r="F82" s="15">
        <f t="shared" si="3"/>
        <v>25437</v>
      </c>
      <c r="G82" s="15">
        <f t="shared" si="3"/>
        <v>22530</v>
      </c>
      <c r="H82" s="15">
        <f t="shared" si="3"/>
        <v>2907</v>
      </c>
      <c r="I82" s="12">
        <f t="shared" si="3"/>
        <v>17805.899999999998</v>
      </c>
      <c r="J82" s="4" t="s">
        <v>27</v>
      </c>
    </row>
    <row r="83" spans="1:10" x14ac:dyDescent="0.35">
      <c r="C83" s="29" t="s">
        <v>67</v>
      </c>
      <c r="D83" s="13"/>
      <c r="E83" s="13"/>
      <c r="F83" s="14"/>
      <c r="G83" s="14"/>
      <c r="H83" t="s">
        <v>72</v>
      </c>
      <c r="I83" s="30">
        <v>5630</v>
      </c>
      <c r="J83" t="s">
        <v>37</v>
      </c>
    </row>
    <row r="84" spans="1:10" ht="15" thickBot="1" x14ac:dyDescent="0.4">
      <c r="H84" t="s">
        <v>70</v>
      </c>
      <c r="I84" s="31">
        <f>I82-I83</f>
        <v>12175.899999999998</v>
      </c>
      <c r="J84" t="s">
        <v>71</v>
      </c>
    </row>
    <row r="85" spans="1:10" ht="15" thickTop="1" x14ac:dyDescent="0.35"/>
    <row r="87" spans="1:10" x14ac:dyDescent="0.35">
      <c r="C87" s="34" t="s">
        <v>75</v>
      </c>
      <c r="D87" s="35"/>
      <c r="E87" s="35"/>
      <c r="F87" s="35"/>
      <c r="G87" s="35"/>
      <c r="H87" s="35"/>
      <c r="I87" s="36"/>
    </row>
    <row r="88" spans="1:10" x14ac:dyDescent="0.35">
      <c r="C88" s="37" t="s">
        <v>76</v>
      </c>
      <c r="D88" s="38"/>
      <c r="E88" s="38"/>
      <c r="F88" s="38"/>
      <c r="G88" s="38"/>
      <c r="H88" s="38"/>
      <c r="I88" s="39"/>
    </row>
    <row r="89" spans="1:10" x14ac:dyDescent="0.35">
      <c r="C89" s="37" t="s">
        <v>77</v>
      </c>
      <c r="D89" s="38"/>
      <c r="E89" s="38"/>
      <c r="F89" s="38"/>
      <c r="G89" s="38"/>
      <c r="H89" s="38"/>
      <c r="I89" s="39"/>
    </row>
    <row r="90" spans="1:10" x14ac:dyDescent="0.35">
      <c r="C90" s="37" t="s">
        <v>78</v>
      </c>
      <c r="D90" s="38"/>
      <c r="E90" s="38"/>
      <c r="F90" s="38"/>
      <c r="G90" s="38"/>
      <c r="H90" s="38"/>
      <c r="I90" s="39"/>
    </row>
    <row r="91" spans="1:10" x14ac:dyDescent="0.35">
      <c r="C91" s="37"/>
      <c r="D91" s="38"/>
      <c r="E91" s="38"/>
      <c r="F91" s="38"/>
      <c r="G91" s="33" t="s">
        <v>73</v>
      </c>
      <c r="H91" s="38"/>
      <c r="I91" s="39"/>
    </row>
    <row r="92" spans="1:10" x14ac:dyDescent="0.35">
      <c r="C92" s="40" t="s">
        <v>9</v>
      </c>
      <c r="D92" s="41"/>
      <c r="E92" s="41"/>
      <c r="F92" s="41"/>
      <c r="G92" s="43" t="s">
        <v>74</v>
      </c>
      <c r="H92" s="41"/>
      <c r="I92" s="42"/>
    </row>
  </sheetData>
  <pageMargins left="0.7" right="0.7" top="0.75" bottom="0.75" header="0.3" footer="0.3"/>
  <pageSetup paperSize="242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710F92-DE78-470E-890C-0CEEA633821E}">
  <dimension ref="A1:G58"/>
  <sheetViews>
    <sheetView workbookViewId="0">
      <selection activeCell="D1" sqref="D1"/>
    </sheetView>
  </sheetViews>
  <sheetFormatPr defaultRowHeight="14.5" x14ac:dyDescent="0.35"/>
  <cols>
    <col min="4" max="4" width="10.7265625" customWidth="1"/>
    <col min="5" max="5" width="10.453125" customWidth="1"/>
    <col min="6" max="6" width="11" customWidth="1"/>
    <col min="7" max="7" width="15.453125" customWidth="1"/>
  </cols>
  <sheetData>
    <row r="1" spans="2:4" ht="18.5" x14ac:dyDescent="0.45">
      <c r="D1" s="1" t="s">
        <v>51</v>
      </c>
    </row>
    <row r="2" spans="2:4" ht="18.5" x14ac:dyDescent="0.45">
      <c r="D2" s="1" t="s">
        <v>38</v>
      </c>
    </row>
    <row r="3" spans="2:4" ht="18.5" x14ac:dyDescent="0.45">
      <c r="D3" s="1"/>
    </row>
    <row r="5" spans="2:4" x14ac:dyDescent="0.35">
      <c r="B5" s="20" t="s">
        <v>52</v>
      </c>
    </row>
    <row r="35" spans="1:6" ht="15.5" customHeight="1" x14ac:dyDescent="0.35"/>
    <row r="41" spans="1:6" x14ac:dyDescent="0.35">
      <c r="A41" s="2" t="s">
        <v>50</v>
      </c>
      <c r="E41" s="46" t="s">
        <v>85</v>
      </c>
    </row>
    <row r="42" spans="1:6" x14ac:dyDescent="0.35">
      <c r="A42" t="s">
        <v>53</v>
      </c>
      <c r="F42">
        <v>4</v>
      </c>
    </row>
    <row r="43" spans="1:6" x14ac:dyDescent="0.35">
      <c r="A43" t="s">
        <v>54</v>
      </c>
      <c r="E43">
        <v>22</v>
      </c>
      <c r="F43" s="21">
        <v>2250</v>
      </c>
    </row>
    <row r="44" spans="1:6" x14ac:dyDescent="0.35">
      <c r="A44" t="s">
        <v>55</v>
      </c>
      <c r="E44">
        <v>21</v>
      </c>
      <c r="F44" s="21">
        <v>2250</v>
      </c>
    </row>
    <row r="45" spans="1:6" x14ac:dyDescent="0.35">
      <c r="A45" t="s">
        <v>56</v>
      </c>
      <c r="E45">
        <v>22</v>
      </c>
      <c r="F45" s="22">
        <v>2250</v>
      </c>
    </row>
    <row r="46" spans="1:6" x14ac:dyDescent="0.35">
      <c r="A46" t="s">
        <v>57</v>
      </c>
      <c r="F46" s="21">
        <f>SUM(F43:F45)</f>
        <v>6750</v>
      </c>
    </row>
    <row r="47" spans="1:6" x14ac:dyDescent="0.35">
      <c r="A47" t="s">
        <v>58</v>
      </c>
      <c r="F47" s="21">
        <f>F46/F42</f>
        <v>1687.5</v>
      </c>
    </row>
    <row r="48" spans="1:6" x14ac:dyDescent="0.35">
      <c r="A48" t="s">
        <v>84</v>
      </c>
      <c r="F48" s="55">
        <f>SUM(E43:E45)</f>
        <v>65</v>
      </c>
    </row>
    <row r="49" spans="1:7" x14ac:dyDescent="0.35">
      <c r="A49" t="s">
        <v>59</v>
      </c>
      <c r="F49" s="56">
        <f>F47/F48</f>
        <v>25.96153846153846</v>
      </c>
    </row>
    <row r="50" spans="1:7" x14ac:dyDescent="0.35">
      <c r="G50" s="21"/>
    </row>
    <row r="51" spans="1:7" x14ac:dyDescent="0.35">
      <c r="B51" t="s">
        <v>118</v>
      </c>
      <c r="D51">
        <v>8</v>
      </c>
    </row>
    <row r="52" spans="1:7" x14ac:dyDescent="0.35">
      <c r="A52" s="5" t="s">
        <v>5</v>
      </c>
      <c r="B52" s="5" t="s">
        <v>15</v>
      </c>
      <c r="C52" s="5" t="s">
        <v>17</v>
      </c>
      <c r="D52" s="5" t="s">
        <v>60</v>
      </c>
      <c r="E52" s="5" t="s">
        <v>20</v>
      </c>
    </row>
    <row r="53" spans="1:7" x14ac:dyDescent="0.35">
      <c r="A53" s="6" t="s">
        <v>8</v>
      </c>
      <c r="B53" s="6" t="s">
        <v>16</v>
      </c>
      <c r="C53" s="6" t="s">
        <v>18</v>
      </c>
      <c r="D53" s="23" t="s">
        <v>61</v>
      </c>
      <c r="E53" s="23" t="s">
        <v>63</v>
      </c>
    </row>
    <row r="54" spans="1:7" x14ac:dyDescent="0.35">
      <c r="A54" s="16">
        <v>1</v>
      </c>
      <c r="B54" s="16" t="s">
        <v>49</v>
      </c>
      <c r="C54" s="24" t="s">
        <v>62</v>
      </c>
      <c r="D54" s="25"/>
    </row>
    <row r="55" spans="1:7" x14ac:dyDescent="0.35">
      <c r="A55" s="5">
        <v>3</v>
      </c>
      <c r="B55" s="8">
        <v>22.5</v>
      </c>
      <c r="C55">
        <v>490</v>
      </c>
      <c r="D55" s="26">
        <f>C55/$D$51</f>
        <v>61.25</v>
      </c>
      <c r="E55" s="21">
        <f>D55*$F$49</f>
        <v>1590.1442307692307</v>
      </c>
    </row>
    <row r="56" spans="1:7" x14ac:dyDescent="0.35">
      <c r="A56" s="5">
        <v>5</v>
      </c>
      <c r="B56" s="8">
        <v>16.399999999999999</v>
      </c>
      <c r="C56">
        <v>440</v>
      </c>
      <c r="D56" s="26">
        <f t="shared" ref="D56:D57" si="0">C56/$D$51</f>
        <v>55</v>
      </c>
      <c r="E56" s="21">
        <f>D56*$F$49</f>
        <v>1427.8846153846152</v>
      </c>
    </row>
    <row r="57" spans="1:7" x14ac:dyDescent="0.35">
      <c r="A57" s="5">
        <v>6</v>
      </c>
      <c r="B57" s="8">
        <v>11.2</v>
      </c>
      <c r="C57">
        <v>460</v>
      </c>
      <c r="D57" s="26">
        <f t="shared" si="0"/>
        <v>57.5</v>
      </c>
      <c r="E57" s="21">
        <f>D57*$F$49</f>
        <v>1492.7884615384614</v>
      </c>
    </row>
    <row r="58" spans="1:7" x14ac:dyDescent="0.35">
      <c r="A58" s="5"/>
      <c r="B58" s="8"/>
      <c r="C58" s="13"/>
    </row>
  </sheetData>
  <phoneticPr fontId="9" type="noConversion"/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038750-1CDD-4737-AC2E-A755FB591B18}">
  <dimension ref="A1:K19"/>
  <sheetViews>
    <sheetView workbookViewId="0">
      <selection activeCell="A21" sqref="A21"/>
    </sheetView>
  </sheetViews>
  <sheetFormatPr defaultRowHeight="14.5" x14ac:dyDescent="0.35"/>
  <cols>
    <col min="1" max="1" width="7.08984375" customWidth="1"/>
    <col min="2" max="2" width="10.54296875" customWidth="1"/>
    <col min="3" max="3" width="11.6328125" customWidth="1"/>
    <col min="4" max="4" width="9.90625" customWidth="1"/>
    <col min="5" max="5" width="10.90625" customWidth="1"/>
    <col min="6" max="6" width="9.6328125" customWidth="1"/>
    <col min="7" max="7" width="12.26953125" customWidth="1"/>
    <col min="8" max="8" width="10.54296875" customWidth="1"/>
  </cols>
  <sheetData>
    <row r="1" spans="1:11" ht="23.5" x14ac:dyDescent="0.55000000000000004">
      <c r="C1" s="52" t="s">
        <v>106</v>
      </c>
    </row>
    <row r="3" spans="1:11" ht="15.5" x14ac:dyDescent="0.35">
      <c r="A3" s="47" t="s">
        <v>93</v>
      </c>
    </row>
    <row r="4" spans="1:11" ht="15.5" x14ac:dyDescent="0.35">
      <c r="A4" s="47" t="s">
        <v>94</v>
      </c>
    </row>
    <row r="5" spans="1:11" ht="15.5" x14ac:dyDescent="0.35">
      <c r="A5" s="47" t="s">
        <v>95</v>
      </c>
    </row>
    <row r="6" spans="1:11" x14ac:dyDescent="0.35">
      <c r="B6" s="20" t="s">
        <v>112</v>
      </c>
    </row>
    <row r="7" spans="1:11" x14ac:dyDescent="0.35">
      <c r="A7" s="49" t="s">
        <v>5</v>
      </c>
      <c r="B7" s="49" t="s">
        <v>15</v>
      </c>
      <c r="C7" s="49" t="s">
        <v>98</v>
      </c>
      <c r="D7" s="49" t="s">
        <v>100</v>
      </c>
      <c r="E7" s="49" t="s">
        <v>101</v>
      </c>
      <c r="F7" s="49" t="s">
        <v>102</v>
      </c>
      <c r="G7" s="53" t="s">
        <v>113</v>
      </c>
      <c r="H7" s="48"/>
      <c r="I7" s="48"/>
      <c r="J7" s="48"/>
      <c r="K7" s="48"/>
    </row>
    <row r="8" spans="1:11" x14ac:dyDescent="0.35">
      <c r="A8" s="50" t="s">
        <v>96</v>
      </c>
      <c r="B8" s="50" t="s">
        <v>97</v>
      </c>
      <c r="C8" s="50" t="s">
        <v>99</v>
      </c>
      <c r="D8" s="50" t="s">
        <v>10</v>
      </c>
      <c r="E8" s="50">
        <v>0.7</v>
      </c>
      <c r="F8" s="50" t="s">
        <v>103</v>
      </c>
      <c r="G8" s="54" t="s">
        <v>114</v>
      </c>
      <c r="H8" s="54" t="s">
        <v>115</v>
      </c>
      <c r="I8" s="48"/>
      <c r="J8" s="48"/>
      <c r="K8" s="48"/>
    </row>
    <row r="9" spans="1:11" x14ac:dyDescent="0.35">
      <c r="A9" s="49">
        <v>2</v>
      </c>
      <c r="B9" s="8">
        <v>19.2</v>
      </c>
      <c r="C9">
        <v>496</v>
      </c>
      <c r="D9" s="9">
        <f>B9*C9</f>
        <v>9523.1999999999989</v>
      </c>
      <c r="E9" s="9">
        <f>D9*$E$8</f>
        <v>6666.2399999999989</v>
      </c>
      <c r="F9" s="9">
        <f>D9-E9</f>
        <v>2856.96</v>
      </c>
    </row>
    <row r="10" spans="1:11" x14ac:dyDescent="0.35">
      <c r="A10" s="5">
        <v>4</v>
      </c>
      <c r="B10" s="8">
        <v>15.9</v>
      </c>
      <c r="C10">
        <v>502</v>
      </c>
      <c r="D10" s="9">
        <f t="shared" ref="D10:D11" si="0">B10*C10</f>
        <v>7981.8</v>
      </c>
      <c r="E10" s="9">
        <f t="shared" ref="E10:E11" si="1">D10*$E$8</f>
        <v>5587.26</v>
      </c>
      <c r="F10" s="9">
        <f t="shared" ref="F10:F11" si="2">D10-E10</f>
        <v>2394.54</v>
      </c>
    </row>
    <row r="11" spans="1:11" x14ac:dyDescent="0.35">
      <c r="A11" s="5">
        <v>7</v>
      </c>
      <c r="B11" s="8">
        <v>17.2</v>
      </c>
      <c r="C11">
        <v>490</v>
      </c>
      <c r="D11" s="10">
        <f t="shared" si="0"/>
        <v>8428</v>
      </c>
      <c r="E11" s="10">
        <f t="shared" si="1"/>
        <v>5899.5999999999995</v>
      </c>
      <c r="F11" s="10">
        <f t="shared" si="2"/>
        <v>2528.4000000000005</v>
      </c>
    </row>
    <row r="12" spans="1:11" x14ac:dyDescent="0.35">
      <c r="C12" t="s">
        <v>104</v>
      </c>
      <c r="D12" s="9">
        <f>SUM(D9:D11)</f>
        <v>25933</v>
      </c>
      <c r="E12" s="12">
        <f t="shared" ref="E12:F12" si="3">SUM(E9:E11)</f>
        <v>18153.099999999999</v>
      </c>
      <c r="F12" s="9">
        <f t="shared" si="3"/>
        <v>7779.9000000000005</v>
      </c>
      <c r="G12" s="9">
        <f>D12/G13</f>
        <v>8644.3333333333339</v>
      </c>
      <c r="H12" s="12">
        <f>G12*H13</f>
        <v>21610.833333333336</v>
      </c>
      <c r="I12" t="s">
        <v>116</v>
      </c>
    </row>
    <row r="13" spans="1:11" x14ac:dyDescent="0.35">
      <c r="C13" t="s">
        <v>105</v>
      </c>
      <c r="D13" s="51">
        <v>1</v>
      </c>
      <c r="E13" s="51">
        <f>E12/D12</f>
        <v>0.7</v>
      </c>
      <c r="F13" s="51">
        <f>F12/D12</f>
        <v>0.30000000000000004</v>
      </c>
      <c r="G13">
        <v>3</v>
      </c>
      <c r="H13">
        <v>2.5</v>
      </c>
      <c r="I13" s="51">
        <f>E12/H12</f>
        <v>0.83999999999999986</v>
      </c>
      <c r="J13" s="32" t="s">
        <v>117</v>
      </c>
    </row>
    <row r="16" spans="1:11" x14ac:dyDescent="0.35">
      <c r="G16" t="s">
        <v>107</v>
      </c>
    </row>
    <row r="17" spans="7:7" x14ac:dyDescent="0.35">
      <c r="G17" t="s">
        <v>108</v>
      </c>
    </row>
    <row r="18" spans="7:7" x14ac:dyDescent="0.35">
      <c r="G18" t="s">
        <v>109</v>
      </c>
    </row>
    <row r="19" spans="7:7" x14ac:dyDescent="0.35">
      <c r="G19" t="s">
        <v>110</v>
      </c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39CB5B-3554-4913-B6FC-34736759915E}">
  <dimension ref="A1:D20"/>
  <sheetViews>
    <sheetView workbookViewId="0">
      <selection activeCell="A21" sqref="A21"/>
    </sheetView>
  </sheetViews>
  <sheetFormatPr defaultRowHeight="14.5" x14ac:dyDescent="0.35"/>
  <sheetData>
    <row r="1" spans="1:3" ht="18.5" x14ac:dyDescent="0.45">
      <c r="B1" s="1" t="s">
        <v>119</v>
      </c>
    </row>
    <row r="3" spans="1:3" x14ac:dyDescent="0.35">
      <c r="A3" t="s">
        <v>120</v>
      </c>
    </row>
    <row r="5" spans="1:3" x14ac:dyDescent="0.35">
      <c r="B5" s="57" t="s">
        <v>121</v>
      </c>
      <c r="C5" s="57" t="s">
        <v>24</v>
      </c>
    </row>
    <row r="6" spans="1:3" x14ac:dyDescent="0.35">
      <c r="B6" s="58" t="s">
        <v>122</v>
      </c>
      <c r="C6" s="60">
        <v>87</v>
      </c>
    </row>
    <row r="7" spans="1:3" x14ac:dyDescent="0.35">
      <c r="B7" s="58" t="s">
        <v>123</v>
      </c>
      <c r="C7" s="60">
        <v>89</v>
      </c>
    </row>
    <row r="8" spans="1:3" x14ac:dyDescent="0.35">
      <c r="B8" s="58" t="s">
        <v>124</v>
      </c>
      <c r="C8" s="60">
        <v>88</v>
      </c>
    </row>
    <row r="9" spans="1:3" x14ac:dyDescent="0.35">
      <c r="B9" s="58" t="s">
        <v>125</v>
      </c>
      <c r="C9" s="60">
        <v>93</v>
      </c>
    </row>
    <row r="10" spans="1:3" x14ac:dyDescent="0.35">
      <c r="B10" s="58" t="s">
        <v>126</v>
      </c>
      <c r="C10" s="60">
        <v>97</v>
      </c>
    </row>
    <row r="11" spans="1:3" x14ac:dyDescent="0.35">
      <c r="B11" s="58" t="s">
        <v>127</v>
      </c>
      <c r="C11" s="60">
        <v>103</v>
      </c>
    </row>
    <row r="12" spans="1:3" x14ac:dyDescent="0.35">
      <c r="B12" s="58" t="s">
        <v>128</v>
      </c>
      <c r="C12" s="60">
        <v>99</v>
      </c>
    </row>
    <row r="13" spans="1:3" x14ac:dyDescent="0.35">
      <c r="B13" s="58" t="s">
        <v>129</v>
      </c>
      <c r="C13" s="60">
        <v>106</v>
      </c>
    </row>
    <row r="14" spans="1:3" x14ac:dyDescent="0.35">
      <c r="B14" s="58" t="s">
        <v>130</v>
      </c>
      <c r="C14" s="60">
        <v>103</v>
      </c>
    </row>
    <row r="15" spans="1:3" x14ac:dyDescent="0.35">
      <c r="B15" s="58" t="s">
        <v>131</v>
      </c>
      <c r="C15" s="60">
        <v>109</v>
      </c>
    </row>
    <row r="16" spans="1:3" x14ac:dyDescent="0.35">
      <c r="B16" s="58" t="s">
        <v>132</v>
      </c>
      <c r="C16" s="60">
        <v>111</v>
      </c>
    </row>
    <row r="17" spans="1:4" x14ac:dyDescent="0.35">
      <c r="B17" s="58" t="s">
        <v>133</v>
      </c>
      <c r="C17" s="60">
        <v>108</v>
      </c>
    </row>
    <row r="18" spans="1:4" x14ac:dyDescent="0.35">
      <c r="B18" s="59" t="s">
        <v>134</v>
      </c>
      <c r="C18" s="61">
        <f>SUM(C6:C17)/D18</f>
        <v>99.416666666666671</v>
      </c>
      <c r="D18">
        <v>12</v>
      </c>
    </row>
    <row r="20" spans="1:4" x14ac:dyDescent="0.35">
      <c r="A20" t="s">
        <v>135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Example Empl Ret Credit</vt:lpstr>
      <vt:lpstr>Allocate Health Care Expenses</vt:lpstr>
      <vt:lpstr>Leverage ERTC with PPP 2.0</vt:lpstr>
      <vt:lpstr>Count Employees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Employee Tax Credit Webinar</dc:title>
  <dc:subject>SCORE Webinar on ERTC</dc:subject>
  <dc:creator>Matt Evans</dc:creator>
  <cp:lastModifiedBy>mevanscpa</cp:lastModifiedBy>
  <dcterms:created xsi:type="dcterms:W3CDTF">2020-12-24T17:37:37Z</dcterms:created>
  <dcterms:modified xsi:type="dcterms:W3CDTF">2021-01-17T10:33:46Z</dcterms:modified>
</cp:coreProperties>
</file>